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drawings/drawing6.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Konderdonk\Desktop\"/>
    </mc:Choice>
  </mc:AlternateContent>
  <xr:revisionPtr revIDLastSave="0" documentId="8_{AF164E33-3132-4F14-BF26-FD4C1771EC4A}" xr6:coauthVersionLast="47" xr6:coauthVersionMax="47" xr10:uidLastSave="{00000000-0000-0000-0000-000000000000}"/>
  <bookViews>
    <workbookView xWindow="1500" yWindow="1500" windowWidth="20724" windowHeight="10608"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ard Template" sheetId="15" r:id="rId7"/>
    <sheet name="Background Information" sheetId="12" state="hidden" r:id="rId8"/>
  </sheets>
  <definedNames>
    <definedName name="IRS_expense_assumption">#REF!</definedName>
    <definedName name="_xlnm.Print_Area" localSheetId="5">Application!$A$1:$N$78</definedName>
    <definedName name="_xlnm.Print_Area" localSheetId="6">'Card Template'!$B$5:$S$28</definedName>
    <definedName name="_xlnm.Print_Area" localSheetId="1">'Patient Information'!$A$1:$D$123</definedName>
    <definedName name="_xlnm.Print_Area" localSheetId="0">'Screening Form'!$A$1:$E$187</definedName>
    <definedName name="_xlnm.Print_Area" localSheetId="2">'Worksheet 1'!$A$1:$E$38,'Worksheet 1'!$H$10:$I$56</definedName>
    <definedName name="_xlnm.Print_Area" localSheetId="3">'Worksheet 2'!$A$1:$I$62</definedName>
    <definedName name="_xlnm.Print_Area" localSheetId="4">'Worksheet 3'!$A$1:$H$41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B9" i="1" l="1"/>
  <c r="I55" i="3" l="1"/>
  <c r="B54" i="4"/>
  <c r="B58" i="4"/>
  <c r="B34" i="5"/>
  <c r="B55" i="6"/>
  <c r="I56" i="3" l="1"/>
  <c r="E51" i="4"/>
  <c r="D51" i="4"/>
  <c r="P25" i="15"/>
  <c r="P24" i="15"/>
  <c r="P23" i="15"/>
  <c r="P22" i="15"/>
  <c r="P21" i="15"/>
  <c r="P20" i="15"/>
  <c r="P15" i="15"/>
  <c r="P14" i="15"/>
  <c r="P13" i="15"/>
  <c r="P12" i="15"/>
  <c r="P11" i="15"/>
  <c r="P10" i="15"/>
  <c r="P9" i="15"/>
  <c r="P8" i="15"/>
  <c r="J25" i="15"/>
  <c r="J24" i="15"/>
  <c r="J23" i="15"/>
  <c r="J22" i="15"/>
  <c r="J21" i="15"/>
  <c r="J20" i="15"/>
  <c r="J15" i="15"/>
  <c r="J14" i="15"/>
  <c r="J13" i="15"/>
  <c r="J12" i="15"/>
  <c r="J11" i="15"/>
  <c r="J10" i="15"/>
  <c r="J9" i="15"/>
  <c r="J8" i="15"/>
  <c r="P7" i="15"/>
  <c r="J7" i="15"/>
  <c r="G46" i="4" l="1"/>
  <c r="D46" i="4"/>
  <c r="G48" i="4"/>
  <c r="G51" i="4" s="1"/>
  <c r="D48" i="4"/>
  <c r="G21" i="4"/>
  <c r="D21" i="4"/>
  <c r="E17" i="4"/>
  <c r="E12" i="4"/>
  <c r="E18" i="4"/>
  <c r="E19" i="4"/>
  <c r="E20" i="4"/>
  <c r="H18" i="4"/>
  <c r="H19" i="4"/>
  <c r="H20" i="4"/>
  <c r="H17" i="4"/>
  <c r="H12" i="4"/>
  <c r="I40" i="4"/>
  <c r="I41" i="4"/>
  <c r="H39" i="4"/>
  <c r="I39" i="4" s="1"/>
  <c r="H40" i="4"/>
  <c r="H41" i="4"/>
  <c r="H42" i="4"/>
  <c r="E39" i="4"/>
  <c r="E40" i="4"/>
  <c r="E41" i="4"/>
  <c r="G50" i="4"/>
  <c r="D50" i="4"/>
  <c r="I37" i="4" l="1"/>
  <c r="H15" i="4"/>
  <c r="E15" i="4"/>
  <c r="E45" i="4"/>
  <c r="E44" i="4"/>
  <c r="E43" i="4"/>
  <c r="I43" i="4" s="1"/>
  <c r="E42" i="4"/>
  <c r="E38" i="4"/>
  <c r="E37" i="4"/>
  <c r="E36" i="4"/>
  <c r="E35" i="4"/>
  <c r="E34" i="4"/>
  <c r="E33" i="4"/>
  <c r="E32" i="4"/>
  <c r="E31" i="4"/>
  <c r="E30" i="4"/>
  <c r="E29" i="4"/>
  <c r="E28" i="4"/>
  <c r="E27" i="4"/>
  <c r="E26" i="4"/>
  <c r="E25" i="4"/>
  <c r="E24" i="4"/>
  <c r="H37" i="4"/>
  <c r="H38" i="4"/>
  <c r="H43" i="4"/>
  <c r="H44" i="4"/>
  <c r="E46" i="4" l="1"/>
  <c r="I38" i="4"/>
  <c r="I44" i="4"/>
  <c r="I42" i="4"/>
  <c r="E21" i="4"/>
  <c r="E48" i="4" s="1"/>
  <c r="H21" i="4"/>
  <c r="G32" i="6"/>
  <c r="I15" i="4"/>
  <c r="B13" i="1"/>
  <c r="B12" i="1"/>
  <c r="B28" i="1"/>
  <c r="D12" i="15"/>
  <c r="G12" i="15" s="1"/>
  <c r="C8" i="15" l="1"/>
  <c r="I21" i="4"/>
  <c r="J39" i="6" l="1"/>
  <c r="G21" i="12" l="1"/>
  <c r="G16" i="12"/>
  <c r="G17" i="12"/>
  <c r="G18" i="12"/>
  <c r="G19" i="12"/>
  <c r="G20" i="12" s="1"/>
  <c r="G15" i="12"/>
  <c r="K55" i="6"/>
  <c r="K50" i="6"/>
  <c r="C152" i="11" l="1"/>
  <c r="B15" i="1"/>
  <c r="K188" i="11" l="1"/>
  <c r="Q36" i="6" l="1"/>
  <c r="I27" i="3"/>
  <c r="B10" i="3" s="1"/>
  <c r="E10" i="3" s="1"/>
  <c r="E25" i="3" s="1"/>
  <c r="B112" i="1"/>
  <c r="H24" i="3" s="1"/>
  <c r="B119" i="1"/>
  <c r="I26" i="6"/>
  <c r="I25" i="6"/>
  <c r="I24" i="6"/>
  <c r="I23" i="6"/>
  <c r="I22" i="6"/>
  <c r="E25" i="6"/>
  <c r="E24" i="6"/>
  <c r="E23" i="6"/>
  <c r="E22" i="6"/>
  <c r="G26" i="6"/>
  <c r="G25" i="6"/>
  <c r="G24" i="6"/>
  <c r="G23" i="6"/>
  <c r="G22" i="6"/>
  <c r="B26" i="6"/>
  <c r="B22" i="6"/>
  <c r="I34" i="3"/>
  <c r="E12" i="3"/>
  <c r="H25" i="3"/>
  <c r="B120" i="1"/>
  <c r="D120" i="1" s="1"/>
  <c r="B113" i="1"/>
  <c r="D113" i="1" s="1"/>
  <c r="B106" i="1"/>
  <c r="D106" i="1" s="1"/>
  <c r="B105" i="1"/>
  <c r="H23" i="3" s="1"/>
  <c r="B99" i="1"/>
  <c r="D99" i="1" s="1"/>
  <c r="B98" i="1"/>
  <c r="H22" i="3" s="1"/>
  <c r="B92" i="1"/>
  <c r="D92" i="1" s="1"/>
  <c r="B91" i="1"/>
  <c r="H21" i="3" s="1"/>
  <c r="L192" i="11"/>
  <c r="M192" i="11" s="1"/>
  <c r="L191" i="11"/>
  <c r="M191" i="11" s="1"/>
  <c r="L190" i="11"/>
  <c r="M190" i="11" s="1"/>
  <c r="L189" i="11"/>
  <c r="M189" i="11" s="1"/>
  <c r="L188" i="11"/>
  <c r="M188" i="11" s="1"/>
  <c r="K192" i="11"/>
  <c r="K191" i="11"/>
  <c r="K190" i="11"/>
  <c r="K189" i="11"/>
  <c r="K187" i="11"/>
  <c r="I192" i="11"/>
  <c r="I191" i="11"/>
  <c r="I190" i="11"/>
  <c r="I189" i="11"/>
  <c r="I188" i="11"/>
  <c r="I187" i="11"/>
  <c r="C151" i="11"/>
  <c r="C148" i="11"/>
  <c r="H21" i="12"/>
  <c r="H20" i="12"/>
  <c r="H19" i="12"/>
  <c r="H18" i="12"/>
  <c r="H17" i="12"/>
  <c r="H7" i="12"/>
  <c r="E22" i="3" l="1"/>
  <c r="B22" i="3" s="1"/>
  <c r="B23" i="6"/>
  <c r="B24" i="6"/>
  <c r="B25" i="6"/>
  <c r="E26" i="6"/>
  <c r="C153" i="11"/>
  <c r="L187" i="11"/>
  <c r="M187" i="11" s="1"/>
  <c r="L186" i="11"/>
  <c r="M186" i="11" s="1"/>
  <c r="K186" i="11"/>
  <c r="L185" i="11"/>
  <c r="M185" i="11" s="1"/>
  <c r="K185" i="11"/>
  <c r="L184" i="11"/>
  <c r="M184" i="11" s="1"/>
  <c r="K184" i="11"/>
  <c r="L183" i="11"/>
  <c r="M183" i="11" s="1"/>
  <c r="K183" i="11"/>
  <c r="L182" i="11"/>
  <c r="M182" i="11" s="1"/>
  <c r="K182" i="11"/>
  <c r="L181" i="11"/>
  <c r="M181" i="11" s="1"/>
  <c r="K181" i="11"/>
  <c r="L180" i="11"/>
  <c r="K180" i="11"/>
  <c r="L179" i="11"/>
  <c r="K179" i="11"/>
  <c r="M180" i="11" l="1"/>
  <c r="M179" i="11"/>
  <c r="L193" i="11"/>
  <c r="H178" i="11" l="1"/>
  <c r="B71" i="1"/>
  <c r="D30" i="3"/>
  <c r="N187" i="11" l="1"/>
  <c r="N188" i="11"/>
  <c r="N189" i="11"/>
  <c r="N190" i="11"/>
  <c r="N191" i="11"/>
  <c r="N192" i="11"/>
  <c r="C169" i="11"/>
  <c r="J188" i="11"/>
  <c r="O188" i="11"/>
  <c r="O190" i="11"/>
  <c r="O187" i="11"/>
  <c r="J190" i="11"/>
  <c r="J191" i="11"/>
  <c r="O192" i="11"/>
  <c r="O189" i="11"/>
  <c r="J192" i="11"/>
  <c r="O191" i="11"/>
  <c r="J189" i="11"/>
  <c r="J187" i="11"/>
  <c r="H13" i="1" l="1"/>
  <c r="H14" i="1"/>
  <c r="E23" i="3"/>
  <c r="B26" i="3"/>
  <c r="B19" i="1"/>
  <c r="B17" i="1" l="1"/>
  <c r="B43" i="1" l="1"/>
  <c r="B84" i="1"/>
  <c r="B85" i="1"/>
  <c r="E21" i="6" s="1"/>
  <c r="I21" i="6"/>
  <c r="I20" i="6"/>
  <c r="I19" i="6"/>
  <c r="I18" i="6"/>
  <c r="B36" i="1"/>
  <c r="H20" i="3" l="1"/>
  <c r="B21" i="6"/>
  <c r="I17" i="6" l="1"/>
  <c r="I16" i="6"/>
  <c r="I15" i="6"/>
  <c r="I14" i="6"/>
  <c r="G14" i="6"/>
  <c r="I13" i="6"/>
  <c r="G21" i="6" l="1"/>
  <c r="G20" i="6"/>
  <c r="G19" i="6"/>
  <c r="B78" i="1"/>
  <c r="B77" i="1"/>
  <c r="B70" i="1"/>
  <c r="H16" i="12"/>
  <c r="H15" i="12"/>
  <c r="H14" i="12"/>
  <c r="I186" i="11"/>
  <c r="N186" i="11" s="1"/>
  <c r="I185" i="11"/>
  <c r="N185" i="11" s="1"/>
  <c r="B42" i="1"/>
  <c r="E15" i="6"/>
  <c r="B22" i="1"/>
  <c r="B21" i="1"/>
  <c r="B20" i="1"/>
  <c r="B1" i="11"/>
  <c r="A1" i="1"/>
  <c r="I18" i="4"/>
  <c r="I19" i="4"/>
  <c r="I20" i="4"/>
  <c r="I17" i="4" l="1"/>
  <c r="O185" i="11"/>
  <c r="J185" i="11"/>
  <c r="J186" i="11"/>
  <c r="O186" i="11"/>
  <c r="H19" i="3"/>
  <c r="B20" i="6"/>
  <c r="H18" i="3"/>
  <c r="B19" i="6"/>
  <c r="H14" i="3"/>
  <c r="B15" i="6"/>
  <c r="D85" i="1"/>
  <c r="D78" i="1"/>
  <c r="E20" i="6"/>
  <c r="D71" i="1"/>
  <c r="E19" i="6"/>
  <c r="B173" i="11"/>
  <c r="D43" i="1"/>
  <c r="B35" i="1"/>
  <c r="K178" i="11"/>
  <c r="I184" i="11"/>
  <c r="N184" i="11" s="1"/>
  <c r="I183" i="11"/>
  <c r="N183" i="11" s="1"/>
  <c r="I182" i="11"/>
  <c r="N182" i="11" s="1"/>
  <c r="I181" i="11"/>
  <c r="N181" i="11" s="1"/>
  <c r="I180" i="11"/>
  <c r="N180" i="11" s="1"/>
  <c r="I179" i="11"/>
  <c r="B64" i="1"/>
  <c r="B63" i="1"/>
  <c r="B57" i="1"/>
  <c r="B56" i="1"/>
  <c r="B50" i="1"/>
  <c r="B49" i="1"/>
  <c r="B29" i="1"/>
  <c r="B23" i="1"/>
  <c r="I12" i="6" s="1"/>
  <c r="I9" i="6"/>
  <c r="B18" i="1"/>
  <c r="C10" i="6" s="1"/>
  <c r="K10" i="6"/>
  <c r="B16" i="1"/>
  <c r="C9" i="6" s="1"/>
  <c r="G12" i="6"/>
  <c r="B14" i="1"/>
  <c r="F8" i="6" s="1"/>
  <c r="B24" i="1"/>
  <c r="L4" i="6" s="1"/>
  <c r="B5" i="1"/>
  <c r="B6" i="1"/>
  <c r="E5" i="15" s="1"/>
  <c r="B7" i="1"/>
  <c r="F14" i="15" s="1"/>
  <c r="H13" i="12"/>
  <c r="H12" i="12"/>
  <c r="H11" i="12"/>
  <c r="H10" i="12"/>
  <c r="H9" i="12"/>
  <c r="H8" i="12"/>
  <c r="A60" i="6"/>
  <c r="G18" i="6"/>
  <c r="G17" i="6"/>
  <c r="G16" i="6"/>
  <c r="G15" i="6"/>
  <c r="G13" i="6"/>
  <c r="A41" i="5"/>
  <c r="H27" i="5"/>
  <c r="H26" i="5"/>
  <c r="H25" i="5"/>
  <c r="H24" i="5"/>
  <c r="H23" i="5"/>
  <c r="H22" i="5"/>
  <c r="H21" i="5"/>
  <c r="H20" i="5"/>
  <c r="H19" i="5"/>
  <c r="H18" i="5"/>
  <c r="H17" i="5"/>
  <c r="H16" i="5"/>
  <c r="H15" i="5"/>
  <c r="H14" i="5"/>
  <c r="H13" i="5"/>
  <c r="H12" i="5"/>
  <c r="H11" i="5"/>
  <c r="H10" i="5"/>
  <c r="H9" i="5"/>
  <c r="H8" i="5"/>
  <c r="A61" i="4"/>
  <c r="H45" i="4"/>
  <c r="I45" i="4" s="1"/>
  <c r="H36" i="4"/>
  <c r="I36" i="4" s="1"/>
  <c r="H35" i="4"/>
  <c r="I35" i="4" s="1"/>
  <c r="H34" i="4"/>
  <c r="I34" i="4" s="1"/>
  <c r="H33" i="4"/>
  <c r="I33" i="4" s="1"/>
  <c r="H32" i="4"/>
  <c r="I32" i="4" s="1"/>
  <c r="H31" i="4"/>
  <c r="I31" i="4" s="1"/>
  <c r="H30" i="4"/>
  <c r="I30" i="4" s="1"/>
  <c r="H29" i="4"/>
  <c r="I29" i="4" s="1"/>
  <c r="H28" i="4"/>
  <c r="I28" i="4" s="1"/>
  <c r="H27" i="4"/>
  <c r="I27" i="4" s="1"/>
  <c r="H26" i="4"/>
  <c r="I26" i="4" s="1"/>
  <c r="H25" i="4"/>
  <c r="H46" i="4" s="1"/>
  <c r="H48" i="4" s="1"/>
  <c r="H24" i="4"/>
  <c r="A37" i="3"/>
  <c r="I46" i="3"/>
  <c r="I47" i="3" s="1"/>
  <c r="I45" i="3"/>
  <c r="E24" i="3"/>
  <c r="E21" i="3"/>
  <c r="E20" i="3"/>
  <c r="I33" i="3"/>
  <c r="E17" i="3"/>
  <c r="E16" i="3"/>
  <c r="E15" i="3"/>
  <c r="E14" i="3"/>
  <c r="E13" i="3"/>
  <c r="H51" i="4" l="1"/>
  <c r="I48" i="4"/>
  <c r="I25" i="4"/>
  <c r="I46" i="4" s="1"/>
  <c r="I51" i="4"/>
  <c r="I24" i="4"/>
  <c r="Q19" i="15"/>
  <c r="Q6" i="15"/>
  <c r="B18" i="6"/>
  <c r="I57" i="6"/>
  <c r="O179" i="11"/>
  <c r="N179" i="11"/>
  <c r="N193" i="11" s="1"/>
  <c r="C161" i="11" s="1"/>
  <c r="J184" i="11"/>
  <c r="O184" i="11"/>
  <c r="J182" i="11"/>
  <c r="O182" i="11"/>
  <c r="O183" i="11"/>
  <c r="J183" i="11"/>
  <c r="G31" i="6"/>
  <c r="E26" i="3"/>
  <c r="E27" i="3" s="1"/>
  <c r="J179" i="11"/>
  <c r="O180" i="11"/>
  <c r="J180" i="11"/>
  <c r="O181" i="11"/>
  <c r="J181" i="11"/>
  <c r="H17" i="3"/>
  <c r="H16" i="3"/>
  <c r="B17" i="6"/>
  <c r="H15" i="3"/>
  <c r="B16" i="6"/>
  <c r="D64" i="1"/>
  <c r="E18" i="6"/>
  <c r="D57" i="1"/>
  <c r="E17" i="6"/>
  <c r="D50" i="1"/>
  <c r="E16" i="6"/>
  <c r="D29" i="1"/>
  <c r="E13" i="6"/>
  <c r="H12" i="3"/>
  <c r="B13" i="6"/>
  <c r="H13" i="3"/>
  <c r="B14" i="6"/>
  <c r="D36" i="1"/>
  <c r="E14" i="6"/>
  <c r="B12" i="6"/>
  <c r="E12" i="6"/>
  <c r="M178" i="11"/>
  <c r="M193" i="11" s="1"/>
  <c r="G58" i="4"/>
  <c r="I8" i="6"/>
  <c r="H29" i="5"/>
  <c r="I36" i="6" s="1"/>
  <c r="C10" i="15" s="1"/>
  <c r="D34" i="3"/>
  <c r="F10" i="6"/>
  <c r="F9" i="15" s="1"/>
  <c r="H37" i="5"/>
  <c r="C6" i="6"/>
  <c r="G54" i="4"/>
  <c r="B50" i="6"/>
  <c r="C8" i="6"/>
  <c r="H34" i="5"/>
  <c r="A34" i="3"/>
  <c r="B57" i="6"/>
  <c r="A37" i="5"/>
  <c r="B25" i="3"/>
  <c r="G30" i="6"/>
  <c r="K32" i="6" l="1"/>
  <c r="J193" i="11"/>
  <c r="C156" i="11" s="1"/>
  <c r="K193" i="11"/>
  <c r="C157" i="11" s="1"/>
  <c r="L194" i="11"/>
  <c r="K31" i="6"/>
  <c r="G34" i="6"/>
  <c r="O178" i="11"/>
  <c r="O193" i="11" s="1"/>
  <c r="C162" i="11" s="1"/>
  <c r="K30" i="6"/>
  <c r="J194" i="11" l="1"/>
  <c r="N194" i="11"/>
  <c r="C167" i="11" l="1"/>
  <c r="C168" i="11"/>
  <c r="C170" i="11"/>
  <c r="C158" i="11"/>
  <c r="C163" i="11"/>
  <c r="K34" i="6" l="1"/>
  <c r="I37" i="6" s="1"/>
  <c r="G39" i="6" s="1"/>
  <c r="G6" i="6" s="1"/>
  <c r="C9" i="15" l="1"/>
  <c r="K6" i="6"/>
  <c r="E40" i="6"/>
  <c r="D11" i="15" s="1"/>
  <c r="Q37" i="6"/>
  <c r="K40" i="6" l="1"/>
  <c r="G11" i="15" l="1"/>
</calcChain>
</file>

<file path=xl/sharedStrings.xml><?xml version="1.0" encoding="utf-8"?>
<sst xmlns="http://schemas.openxmlformats.org/spreadsheetml/2006/main" count="690" uniqueCount="523">
  <si>
    <t xml:space="preserve">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</si>
  <si>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</si>
  <si>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</si>
  <si>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</si>
  <si>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</si>
  <si>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</si>
  <si>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</si>
  <si>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Earliest date of service applying to cover?</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</si>
  <si>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</si>
  <si>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</si>
  <si>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</si>
  <si>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</si>
  <si>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</si>
  <si>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</si>
  <si>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</si>
  <si>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</si>
  <si>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</si>
  <si>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</si>
  <si>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</si>
  <si>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</si>
  <si>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</si>
  <si>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</si>
  <si>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</si>
  <si>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</si>
  <si>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</si>
  <si>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</si>
  <si>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</si>
  <si>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</si>
  <si>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</si>
  <si>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</si>
  <si>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</si>
  <si>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</si>
  <si>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Do you have insurance</t>
    </r>
    <r>
      <rPr>
        <i/>
        <sz val="11"/>
        <color theme="1"/>
        <rFont val="Tahoma"/>
        <family val="2"/>
      </rPr>
      <t xml:space="preserv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</si>
  <si>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</si>
  <si>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what is your Member ID if you have or know it?</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</si>
  <si>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</si>
  <si>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</si>
  <si>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</si>
  <si>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</si>
  <si>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</si>
  <si>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</si>
  <si>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</si>
  <si>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</si>
  <si>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</si>
  <si>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</si>
  <si>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</si>
  <si>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</si>
  <si>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</si>
  <si>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</si>
  <si>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</si>
  <si>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</si>
  <si>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</si>
  <si>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</si>
  <si>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</si>
  <si>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</si>
  <si>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</si>
  <si>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</si>
  <si>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</si>
  <si>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</si>
  <si>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</si>
  <si>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</si>
  <si>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</si>
  <si>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</si>
  <si>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</si>
  <si>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</si>
  <si>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</si>
  <si>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</si>
  <si>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</si>
  <si>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</si>
  <si>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</si>
  <si>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</si>
  <si>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</si>
  <si>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</si>
  <si>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</si>
  <si>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</si>
  <si>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</si>
  <si>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</si>
  <si>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Household Member 11</t>
  </si>
  <si>
    <t>Name of Household Member 11 (OPTIONAL)</t>
  </si>
  <si>
    <t>What is the relationship to Household Member to you?</t>
  </si>
  <si>
    <t>Does Household Member 11 have any income? If so, about how much money do they receive each month? If not, enter $0.</t>
  </si>
  <si>
    <t>Household Member 12</t>
  </si>
  <si>
    <t>Name of Household Member 12 (OPTIONAL)</t>
  </si>
  <si>
    <t>What is the relationship to Household Member 12 to you?</t>
  </si>
  <si>
    <t>Does Household Member 12 have any income? If so, about how much money do they receive each month? If not, enter $0.</t>
  </si>
  <si>
    <t>Household Member 13</t>
  </si>
  <si>
    <t>Name of Household Member 13 (OPTIONAL)</t>
  </si>
  <si>
    <t>What is the relationship to Household Member 13 to you?</t>
  </si>
  <si>
    <t>Does Household Member 13 have any income? If so, about how much money do they receive each month? If not, enter $0.</t>
  </si>
  <si>
    <t>Household Member 14</t>
  </si>
  <si>
    <t>Name of Household Member 14 (OPTIONAL)</t>
  </si>
  <si>
    <t>What is the relationship to Household Member 14 to you?</t>
  </si>
  <si>
    <t>Does Household Member 14 have any income? If so, about how much money do they receive each month? If not, enter $0.</t>
  </si>
  <si>
    <t>Household Member 15</t>
  </si>
  <si>
    <t>Name of Household Member 15 (OPTIONAL)</t>
  </si>
  <si>
    <t>What is the relationship to Household Member 15 to you?</t>
  </si>
  <si>
    <t>Does Household Member 15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</si>
  <si>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</si>
  <si>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</si>
  <si>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</si>
  <si>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</si>
  <si>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</si>
  <si>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</si>
  <si>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</si>
  <si>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</si>
  <si>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</si>
  <si>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</si>
  <si>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</si>
  <si>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</si>
  <si>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</si>
  <si>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</si>
  <si>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</si>
  <si>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</si>
  <si>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</si>
  <si>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</si>
  <si>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</si>
  <si>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</si>
  <si>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</si>
  <si>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</si>
  <si>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 xml:space="preserve">Assistance Mapping Tool: </t>
  </si>
  <si>
    <t>https://apps.colorado.gov/apps/maps/hcpf.map</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</si>
  <si>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</si>
  <si>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</si>
  <si>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</si>
  <si>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</si>
  <si>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</si>
  <si>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</si>
  <si>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</si>
  <si>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</si>
  <si>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</si>
  <si>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</si>
  <si>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</si>
  <si>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</si>
  <si>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</si>
  <si>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</si>
  <si>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</si>
  <si>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</si>
  <si>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</si>
  <si>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</si>
  <si>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</si>
  <si>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</si>
  <si>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</si>
  <si>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HH11</t>
  </si>
  <si>
    <t>HH12</t>
  </si>
  <si>
    <t>HH13</t>
  </si>
  <si>
    <t>HH14</t>
  </si>
  <si>
    <t>HH15</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</si>
  <si>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</si>
  <si>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</si>
  <si>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</si>
  <si>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</si>
  <si>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</si>
  <si>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</si>
  <si>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</si>
  <si>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</si>
  <si>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</si>
  <si>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</si>
  <si>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</si>
  <si>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</si>
  <si>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</si>
  <si>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</si>
  <si>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Date of Birth</t>
  </si>
  <si>
    <t xml:space="preserve">**Note: Date of Discharge may be after Date of Service, Household cannot </t>
  </si>
  <si>
    <t>be sent to collections prior to 182 days past whichever date is later**</t>
  </si>
  <si>
    <t>Patient's Health First CO/CHP+ number (if applicable)</t>
  </si>
  <si>
    <t>Household Member's Full Name</t>
  </si>
  <si>
    <t>Household Member's relationship to Patient</t>
  </si>
  <si>
    <t>Household Member's Birthday [MM/DD/YYYY]</t>
  </si>
  <si>
    <t>Household Member's Health First CO/CHP+ number (if applicable)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</si>
  <si>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</si>
  <si>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</si>
  <si>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</si>
  <si>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</si>
  <si>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</si>
  <si>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</si>
  <si>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</si>
  <si>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</si>
  <si>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</si>
  <si>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</si>
  <si>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</si>
  <si>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</si>
  <si>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</si>
  <si>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</si>
  <si>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</si>
  <si>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</si>
  <si>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</si>
  <si>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</si>
  <si>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</si>
  <si>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</si>
  <si>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</si>
  <si>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</si>
  <si>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</si>
  <si>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</si>
  <si>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</si>
  <si>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</si>
  <si>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</si>
  <si>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</si>
  <si>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</si>
  <si>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</si>
  <si>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</si>
  <si>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</si>
  <si>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</si>
  <si>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r>
      <t xml:space="preserve">Short Term Disability </t>
    </r>
    <r>
      <rPr>
        <sz val="11"/>
        <color theme="1"/>
        <rFont val="Tahoma"/>
        <family val="2"/>
      </rPr>
      <t>(enter full amount of remaining payments from STD)</t>
    </r>
  </si>
  <si>
    <t>Unemployment Income (use calculator to right)</t>
  </si>
  <si>
    <t>Tips and Commissions (only if not normal on pay stub)</t>
  </si>
  <si>
    <t>Infrequent Overtime</t>
  </si>
  <si>
    <t>Earned Income Total</t>
  </si>
  <si>
    <t>Unearned Income Total</t>
  </si>
  <si>
    <t>Total Income:</t>
  </si>
  <si>
    <t>Total Household Gross Income</t>
  </si>
  <si>
    <t>Year-to-Date Methodology</t>
  </si>
  <si>
    <t>Cumulative Year-to-Date Earnings</t>
  </si>
  <si>
    <t>Eligibility Technician Signature</t>
  </si>
  <si>
    <t>Date</t>
  </si>
  <si>
    <t>Pay Period Type</t>
  </si>
  <si>
    <t>Number of Paychecks Received Year-to-Date</t>
  </si>
  <si>
    <t>Number of Annual Pay Periods</t>
  </si>
  <si>
    <t>Gross Monthly Income</t>
  </si>
  <si>
    <t>Facility</t>
  </si>
  <si>
    <t>Phone</t>
  </si>
  <si>
    <t>Average Pay Methodology</t>
  </si>
  <si>
    <t>This worksheet must be signed and included with all applications.</t>
  </si>
  <si>
    <t>Pay Stubs</t>
  </si>
  <si>
    <t>Gross Earnings</t>
  </si>
  <si>
    <t>Paystub TOTAL</t>
  </si>
  <si>
    <t>Number of Paystubs</t>
  </si>
  <si>
    <t>Unemployment Income</t>
  </si>
  <si>
    <t>Amount in Unemployment Bank at check/validate date</t>
  </si>
  <si>
    <t>*Required</t>
  </si>
  <si>
    <t>Total Weekly Payment</t>
  </si>
  <si>
    <t>Date Unemployment Bank checked/validated</t>
  </si>
  <si>
    <t>Date of last received payment</t>
  </si>
  <si>
    <t>Optional, gives better estimate of payment end</t>
  </si>
  <si>
    <t>Date of last expected payment</t>
  </si>
  <si>
    <t>*If date is before application date, will not include in income</t>
  </si>
  <si>
    <t>Total amount to include in application</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</si>
  <si>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</si>
  <si>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</si>
  <si>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</si>
  <si>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</si>
  <si>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</si>
  <si>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</si>
  <si>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Business #1</t>
  </si>
  <si>
    <t>Business #2</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</si>
  <si>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</si>
  <si>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</si>
  <si>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</si>
  <si>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</si>
  <si>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</si>
  <si>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Business #1 Annualized</t>
  </si>
  <si>
    <t>Business #2 Annualized</t>
  </si>
  <si>
    <t>Total 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</si>
  <si>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</si>
  <si>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</si>
  <si>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</si>
  <si>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</si>
  <si>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</si>
  <si>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</si>
  <si>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</si>
  <si>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</si>
  <si>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</si>
  <si>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Total Business Property Expenses:</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</si>
  <si>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</si>
  <si>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</si>
  <si>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</si>
  <si>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</si>
  <si>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</si>
  <si>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</si>
  <si>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</si>
  <si>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</si>
  <si>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</si>
  <si>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</si>
  <si>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</si>
  <si>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</si>
  <si>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</si>
  <si>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Other Expenses:</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</si>
  <si>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</si>
  <si>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</si>
  <si>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</si>
  <si>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</si>
  <si>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</si>
  <si>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</si>
  <si>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</si>
  <si>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</si>
  <si>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</si>
  <si>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</si>
  <si>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</si>
  <si>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</si>
  <si>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</si>
  <si>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</si>
  <si>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</si>
  <si>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</si>
  <si>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</si>
  <si>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</si>
  <si>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</si>
  <si>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</si>
  <si>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</si>
  <si>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Address</t>
  </si>
  <si>
    <t>City</t>
  </si>
  <si>
    <t>Zip Code</t>
  </si>
  <si>
    <t>County</t>
  </si>
  <si>
    <t>Phone Number</t>
  </si>
  <si>
    <t xml:space="preserve">List Househould Members </t>
  </si>
  <si>
    <t>Relationship to Patient</t>
  </si>
  <si>
    <t>Date of Birth</t>
  </si>
  <si>
    <t>Health First CO/CHP+ Number</t>
  </si>
  <si>
    <t>Household Member Approved for:</t>
  </si>
  <si>
    <t>1.</t>
  </si>
  <si>
    <t>2.</t>
  </si>
  <si>
    <t>3.</t>
  </si>
  <si>
    <t>4.</t>
  </si>
  <si>
    <t>5.</t>
  </si>
  <si>
    <t>6.</t>
  </si>
  <si>
    <t>7.</t>
  </si>
  <si>
    <t>8.</t>
  </si>
  <si>
    <t>9.</t>
  </si>
  <si>
    <t>10.</t>
  </si>
  <si>
    <t>11.</t>
  </si>
  <si>
    <t>12.</t>
  </si>
  <si>
    <t>13.</t>
  </si>
  <si>
    <t>14.</t>
  </si>
  <si>
    <t>15.</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</si>
  <si>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</si>
  <si>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</si>
  <si>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</si>
  <si>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</si>
  <si>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</si>
  <si>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</si>
  <si>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</si>
  <si>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</si>
  <si>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</si>
  <si>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</si>
  <si>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</si>
  <si>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</si>
  <si>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</si>
  <si>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</si>
  <si>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</si>
  <si>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Facility Monthly Max.:</t>
  </si>
  <si>
    <t>Physician Monthly Max.:</t>
  </si>
  <si>
    <t>PENALTY CLAUSE,CONFIRMATION STATEMENT AND AUTHORIZATION FOR RELEASE OF INFORMATION</t>
  </si>
  <si>
    <t xml:space="preserve">I authorize the provider to use any information contained in the application to verify my eligibility for assistance under Hospital </t>
  </si>
  <si>
    <t xml:space="preserve">Discounted Care, and to obtain records pertaining to eligibility from a bank or other financial institution as defined in section </t>
  </si>
  <si>
    <t>15-15-201(4), C.R.S., or from any insurance company.</t>
  </si>
  <si>
    <t>YOU HAVE 30 CALENDAR DAYS TO APPEAL YOUR ELIGIBILITY DETERMINATION FOR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</si>
  <si>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</si>
  <si>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</si>
  <si>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</si>
  <si>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</si>
  <si>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</si>
  <si>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</si>
  <si>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</si>
  <si>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</si>
  <si>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</si>
  <si>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</si>
  <si>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</si>
  <si>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Hospital Financial Assistance Policy Name:</t>
  </si>
  <si>
    <t xml:space="preserve">Household Members Eligible for </t>
  </si>
  <si>
    <t>(NOT Insurance)</t>
  </si>
  <si>
    <t>Name:</t>
  </si>
  <si>
    <t>Rate:</t>
  </si>
  <si>
    <t>County:</t>
  </si>
  <si>
    <t>Facility Max:</t>
  </si>
  <si>
    <t>Phys. Max:</t>
  </si>
  <si>
    <t>Begin Date:</t>
  </si>
  <si>
    <t>Technician's Signature</t>
  </si>
  <si>
    <t>For patients who are currently receiving unemployment income, the end date should match the calculated last date they will receive a UI payment</t>
  </si>
  <si>
    <t>Version number</t>
  </si>
  <si>
    <t>Code</t>
  </si>
  <si>
    <t>COLORADO INDIGENT CARE PROGRAM</t>
  </si>
  <si>
    <t>Copay Cap</t>
  </si>
  <si>
    <t>Adams</t>
  </si>
  <si>
    <t>01</t>
  </si>
  <si>
    <t>Federal Poverty Guideline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</si>
  <si>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</si>
  <si>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</si>
  <si>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</si>
  <si>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</si>
  <si>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</si>
  <si>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</si>
  <si>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</si>
  <si>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</si>
  <si>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</si>
  <si>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</si>
  <si>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</si>
  <si>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</si>
  <si>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</si>
  <si>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</si>
  <si>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</si>
  <si>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</si>
  <si>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</si>
  <si>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</si>
  <si>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</si>
  <si>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</si>
  <si>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</si>
  <si>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</si>
  <si>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</si>
  <si>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</si>
  <si>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</si>
  <si>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</si>
  <si>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</si>
  <si>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</si>
  <si>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</si>
  <si>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</si>
  <si>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</si>
  <si>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</si>
  <si>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Delta</t>
  </si>
  <si>
    <t>15</t>
  </si>
  <si>
    <t>Denver</t>
  </si>
  <si>
    <t>16</t>
  </si>
  <si>
    <t>Dolores</t>
  </si>
  <si>
    <t>17</t>
  </si>
  <si>
    <t>Douglas</t>
  </si>
  <si>
    <t>18</t>
  </si>
  <si>
    <t>Eagle</t>
  </si>
  <si>
    <t>19</t>
  </si>
  <si>
    <t>Worksheet 3</t>
  </si>
  <si>
    <t>El Paso</t>
  </si>
  <si>
    <t>21</t>
  </si>
  <si>
    <t>One Time</t>
  </si>
  <si>
    <t>Elbert</t>
  </si>
  <si>
    <t>20</t>
  </si>
  <si>
    <t>Fremont</t>
  </si>
  <si>
    <t>22</t>
  </si>
  <si>
    <t>Quarterly</t>
  </si>
  <si>
    <t>Garfield</t>
  </si>
  <si>
    <t>23</t>
  </si>
  <si>
    <t>Annual</t>
  </si>
  <si>
    <t>Gilpin</t>
  </si>
  <si>
    <t>24</t>
  </si>
  <si>
    <t>Grand</t>
  </si>
  <si>
    <t>25</t>
  </si>
  <si>
    <t>Client Info:</t>
  </si>
  <si>
    <t>Gunnison</t>
  </si>
  <si>
    <t>26</t>
  </si>
  <si>
    <t>Hinsdale</t>
  </si>
  <si>
    <t>27</t>
  </si>
  <si>
    <t>Huerfano</t>
  </si>
  <si>
    <t>28</t>
  </si>
  <si>
    <t>Undocumented</t>
  </si>
  <si>
    <t>Jackson</t>
  </si>
  <si>
    <t>29</t>
  </si>
  <si>
    <t>Jefferson</t>
  </si>
  <si>
    <t>30</t>
  </si>
  <si>
    <t>Kiowa</t>
  </si>
  <si>
    <t>31</t>
  </si>
  <si>
    <t>Kit Carson</t>
  </si>
  <si>
    <t>32</t>
  </si>
  <si>
    <t>N/A</t>
  </si>
  <si>
    <t>La Plata</t>
  </si>
  <si>
    <t>34</t>
  </si>
  <si>
    <t>Lake</t>
  </si>
  <si>
    <t>33</t>
  </si>
  <si>
    <t>Spouse/Civil Union Partner</t>
  </si>
  <si>
    <t>Larimer</t>
  </si>
  <si>
    <t>35</t>
  </si>
  <si>
    <t>Parent/Guardian</t>
  </si>
  <si>
    <t>Las Animas</t>
  </si>
  <si>
    <t>36</t>
  </si>
  <si>
    <t>Minor Child</t>
  </si>
  <si>
    <t>Lincoln</t>
  </si>
  <si>
    <t>37</t>
  </si>
  <si>
    <t>Minor Sibling</t>
  </si>
  <si>
    <t>Logan</t>
  </si>
  <si>
    <t>38</t>
  </si>
  <si>
    <t>Student Adult Child</t>
  </si>
  <si>
    <t>Mesa</t>
  </si>
  <si>
    <t>39</t>
  </si>
  <si>
    <t>Medical Power of Attorney</t>
  </si>
  <si>
    <t>Mineral</t>
  </si>
  <si>
    <t>40</t>
  </si>
  <si>
    <t>Other</t>
  </si>
  <si>
    <t>Moffat</t>
  </si>
  <si>
    <t>41</t>
  </si>
  <si>
    <t>Montezuma</t>
  </si>
  <si>
    <t>42</t>
  </si>
  <si>
    <t>Montrose</t>
  </si>
  <si>
    <t>43</t>
  </si>
  <si>
    <t>Charity Care</t>
  </si>
  <si>
    <t>Morgan</t>
  </si>
  <si>
    <t>44</t>
  </si>
  <si>
    <t>Hosp Disc Care/Charity Care</t>
  </si>
  <si>
    <t>Otero</t>
  </si>
  <si>
    <t>45</t>
  </si>
  <si>
    <t>HH Size Only</t>
  </si>
  <si>
    <t>Ouray</t>
  </si>
  <si>
    <t>46</t>
  </si>
  <si>
    <t>Park</t>
  </si>
  <si>
    <t>47</t>
  </si>
  <si>
    <t>Phillips</t>
  </si>
  <si>
    <t>48</t>
  </si>
  <si>
    <t>Pitkin</t>
  </si>
  <si>
    <t>49</t>
  </si>
  <si>
    <t>Didn't want to answer</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</si>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</sst>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5"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
      <sz val="11"/>
      <color theme="1"/>
      <name val="Calibri"/>
      <family val="2"/>
      <scheme val="major"/>
    </font>
    <font>
      <u/>
      <sz val="11"/>
      <color theme="10"/>
      <name val="Arial"/>
      <family val="2"/>
    </font>
    <font>
      <u/>
      <sz val="12"/>
      <color theme="10"/>
      <name val="Arial"/>
      <family val="2"/>
    </font>
    <font>
      <sz val="12"/>
      <name val="Tahoma"/>
      <family val="2"/>
    </font>
    <font>
      <sz val="12"/>
      <color rgb="FFA20000"/>
      <name val="Tahoma"/>
      <family val="2"/>
    </font>
  </fonts>
  <fills count="14">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s>
  <borders count="84">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thin">
        <color indexed="64"/>
      </bottom>
      <diagonal/>
    </border>
    <border>
      <left/>
      <right/>
      <top style="thin">
        <color rgb="FF000000"/>
      </top>
      <bottom style="thin">
        <color indexed="64"/>
      </bottom>
      <diagonal/>
    </border>
    <border>
      <left/>
      <right style="thin">
        <color indexed="64"/>
      </right>
      <top style="medium">
        <color rgb="FF000000"/>
      </top>
      <bottom style="thin">
        <color rgb="FF000000"/>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right/>
      <top style="thin">
        <color indexed="64"/>
      </top>
      <bottom/>
      <diagonal/>
    </border>
    <border>
      <left style="thin">
        <color indexed="64"/>
      </left>
      <right style="medium">
        <color rgb="FF000000"/>
      </right>
      <top style="medium">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top style="medium">
        <color rgb="FF000000"/>
      </top>
      <bottom/>
      <diagonal/>
    </border>
    <border>
      <left/>
      <right style="thin">
        <color indexed="64"/>
      </right>
      <top style="medium">
        <color rgb="FF000000"/>
      </top>
      <bottom/>
      <diagonal/>
    </border>
    <border>
      <left/>
      <right style="thin">
        <color indexed="64"/>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28" fillId="0" borderId="0" applyFont="0" applyFill="0" applyBorder="0" applyAlignment="0" applyProtection="0"/>
    <xf numFmtId="0" fontId="31" fillId="0" borderId="0" applyNumberFormat="0" applyFill="0" applyBorder="0" applyAlignment="0" applyProtection="0"/>
  </cellStyleXfs>
  <cellXfs count="555">
    <xf numFmtId="0" fontId="0" fillId="0" borderId="0" xfId="0"/>
    <xf numFmtId="0" fontId="3"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horizontal="center"/>
    </xf>
    <xf numFmtId="0" fontId="7" fillId="3" borderId="2" xfId="0" applyFont="1" applyFill="1" applyBorder="1" applyAlignment="1">
      <alignment horizontal="center"/>
    </xf>
    <xf numFmtId="0" fontId="3" fillId="0" borderId="0" xfId="0" applyFont="1" applyAlignment="1">
      <alignment horizontal="center" wrapText="1"/>
    </xf>
    <xf numFmtId="0" fontId="3" fillId="0" borderId="0" xfId="0" applyFont="1"/>
    <xf numFmtId="0" fontId="7" fillId="3" borderId="1" xfId="0" applyFont="1" applyFill="1" applyBorder="1" applyAlignment="1">
      <alignment horizontal="center"/>
    </xf>
    <xf numFmtId="0" fontId="5" fillId="0" borderId="0" xfId="0" applyFont="1"/>
    <xf numFmtId="0" fontId="5" fillId="0" borderId="0" xfId="0" applyFont="1" applyAlignment="1">
      <alignment vertical="top" wrapText="1"/>
    </xf>
    <xf numFmtId="0" fontId="10" fillId="3" borderId="1" xfId="0" applyFont="1" applyFill="1" applyBorder="1" applyAlignment="1">
      <alignment horizontal="right" vertical="top"/>
    </xf>
    <xf numFmtId="0" fontId="10" fillId="3" borderId="1" xfId="0" applyFont="1" applyFill="1" applyBorder="1" applyAlignment="1">
      <alignment vertical="top"/>
    </xf>
    <xf numFmtId="0" fontId="10" fillId="3" borderId="4" xfId="0" applyFont="1" applyFill="1" applyBorder="1" applyAlignment="1">
      <alignment vertical="top"/>
    </xf>
    <xf numFmtId="0" fontId="11" fillId="3" borderId="5" xfId="0" applyFont="1" applyFill="1" applyBorder="1" applyAlignment="1">
      <alignment vertical="top"/>
    </xf>
    <xf numFmtId="0" fontId="5" fillId="0" borderId="0" xfId="0" applyFont="1" applyAlignment="1">
      <alignment horizontal="center" vertical="top"/>
    </xf>
    <xf numFmtId="0" fontId="12" fillId="0" borderId="0" xfId="0" applyFont="1" applyAlignment="1">
      <alignment vertical="top"/>
    </xf>
    <xf numFmtId="0" fontId="5" fillId="0" borderId="6" xfId="0" applyFont="1" applyBorder="1" applyAlignment="1">
      <alignment horizontal="center"/>
    </xf>
    <xf numFmtId="0" fontId="5" fillId="0" borderId="7" xfId="0" applyFont="1" applyBorder="1"/>
    <xf numFmtId="0" fontId="5" fillId="0" borderId="0" xfId="0" applyFont="1" applyAlignment="1">
      <alignment vertical="top"/>
    </xf>
    <xf numFmtId="0" fontId="5" fillId="0" borderId="8" xfId="0" applyFont="1" applyBorder="1" applyAlignment="1">
      <alignment horizontal="center"/>
    </xf>
    <xf numFmtId="0" fontId="5" fillId="0" borderId="6" xfId="0" applyFont="1" applyBorder="1" applyAlignment="1">
      <alignment horizontal="right"/>
    </xf>
    <xf numFmtId="170" fontId="5" fillId="0" borderId="7" xfId="0" applyNumberFormat="1" applyFont="1" applyBorder="1" applyAlignment="1">
      <alignment horizontal="center"/>
    </xf>
    <xf numFmtId="170" fontId="5" fillId="0" borderId="7" xfId="0" applyNumberFormat="1" applyFont="1" applyBorder="1"/>
    <xf numFmtId="0" fontId="5" fillId="0" borderId="8"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170" fontId="5" fillId="0" borderId="0" xfId="0" applyNumberFormat="1" applyFont="1" applyAlignment="1">
      <alignment horizontal="center"/>
    </xf>
    <xf numFmtId="0" fontId="5" fillId="0" borderId="6" xfId="0" applyFont="1" applyBorder="1"/>
    <xf numFmtId="164" fontId="5" fillId="0" borderId="7" xfId="0" applyNumberFormat="1" applyFont="1" applyBorder="1"/>
    <xf numFmtId="0" fontId="5" fillId="0" borderId="0" xfId="0" applyFont="1" applyAlignment="1">
      <alignment horizontal="right"/>
    </xf>
    <xf numFmtId="0" fontId="5" fillId="0" borderId="0" xfId="0" applyFont="1" applyAlignment="1">
      <alignment horizontal="center" wrapText="1"/>
    </xf>
    <xf numFmtId="0" fontId="5" fillId="0" borderId="0" xfId="0" applyFont="1" applyAlignment="1">
      <alignment wrapText="1"/>
    </xf>
    <xf numFmtId="0" fontId="12" fillId="0" borderId="0" xfId="0" applyFont="1"/>
    <xf numFmtId="172" fontId="5" fillId="0" borderId="0" xfId="0" applyNumberFormat="1" applyFont="1"/>
    <xf numFmtId="14" fontId="5" fillId="0" borderId="7" xfId="0" applyNumberFormat="1" applyFont="1" applyBorder="1" applyAlignment="1">
      <alignment horizontal="center"/>
    </xf>
    <xf numFmtId="0" fontId="10" fillId="3" borderId="3" xfId="0" applyFont="1" applyFill="1" applyBorder="1"/>
    <xf numFmtId="0" fontId="10" fillId="3" borderId="1" xfId="0" applyFont="1" applyFill="1" applyBorder="1"/>
    <xf numFmtId="0" fontId="10" fillId="3" borderId="1" xfId="0" applyFont="1" applyFill="1" applyBorder="1" applyAlignment="1">
      <alignment horizontal="center"/>
    </xf>
    <xf numFmtId="0" fontId="10" fillId="3" borderId="4" xfId="0" applyFont="1" applyFill="1" applyBorder="1"/>
    <xf numFmtId="0" fontId="11" fillId="3" borderId="5" xfId="0" applyFont="1" applyFill="1" applyBorder="1"/>
    <xf numFmtId="0" fontId="12" fillId="0" borderId="0" xfId="0" applyFont="1" applyAlignment="1">
      <alignment wrapText="1"/>
    </xf>
    <xf numFmtId="0" fontId="12" fillId="0" borderId="0" xfId="0" applyFont="1" applyAlignment="1">
      <alignment horizontal="right"/>
    </xf>
    <xf numFmtId="0" fontId="12" fillId="0" borderId="0" xfId="0" applyFont="1" applyAlignment="1">
      <alignment horizontal="left"/>
    </xf>
    <xf numFmtId="14" fontId="5" fillId="0" borderId="7" xfId="0" applyNumberFormat="1" applyFont="1" applyBorder="1" applyAlignment="1">
      <alignment vertical="top"/>
    </xf>
    <xf numFmtId="0" fontId="5" fillId="0" borderId="6" xfId="0" applyFont="1" applyBorder="1" applyAlignment="1">
      <alignment horizontal="left"/>
    </xf>
    <xf numFmtId="0" fontId="5" fillId="0" borderId="7" xfId="0" applyFont="1" applyBorder="1" applyAlignment="1">
      <alignment horizontal="left"/>
    </xf>
    <xf numFmtId="0" fontId="5" fillId="5" borderId="1" xfId="0" applyFont="1" applyFill="1" applyBorder="1"/>
    <xf numFmtId="0" fontId="5" fillId="5" borderId="1" xfId="0" applyFont="1" applyFill="1" applyBorder="1" applyAlignment="1">
      <alignment horizontal="right"/>
    </xf>
    <xf numFmtId="0" fontId="5" fillId="4" borderId="1" xfId="0" applyFont="1" applyFill="1" applyBorder="1" applyAlignment="1">
      <alignment horizontal="center" vertical="center"/>
    </xf>
    <xf numFmtId="0" fontId="5" fillId="5" borderId="1" xfId="0" applyFont="1" applyFill="1" applyBorder="1" applyAlignment="1">
      <alignment vertical="center"/>
    </xf>
    <xf numFmtId="14" fontId="5" fillId="5" borderId="1" xfId="0" applyNumberFormat="1" applyFont="1" applyFill="1" applyBorder="1" applyAlignment="1">
      <alignment vertical="center"/>
    </xf>
    <xf numFmtId="0" fontId="12" fillId="0" borderId="13" xfId="0" applyFont="1" applyBorder="1" applyAlignment="1">
      <alignment horizontal="left"/>
    </xf>
    <xf numFmtId="0" fontId="5" fillId="0" borderId="13" xfId="0" applyFont="1" applyBorder="1"/>
    <xf numFmtId="0" fontId="12" fillId="0" borderId="13" xfId="0" applyFont="1" applyBorder="1" applyAlignment="1">
      <alignment horizontal="right"/>
    </xf>
    <xf numFmtId="0" fontId="5" fillId="0" borderId="13" xfId="0" applyFont="1" applyBorder="1" applyAlignment="1">
      <alignment horizontal="center"/>
    </xf>
    <xf numFmtId="0" fontId="12" fillId="0" borderId="13" xfId="0" applyFont="1" applyBorder="1" applyAlignment="1">
      <alignment horizontal="center"/>
    </xf>
    <xf numFmtId="0" fontId="5" fillId="0" borderId="13" xfId="0" applyFont="1" applyBorder="1" applyAlignment="1">
      <alignment horizontal="left"/>
    </xf>
    <xf numFmtId="164" fontId="12" fillId="0" borderId="13" xfId="0" applyNumberFormat="1" applyFont="1" applyBorder="1" applyAlignment="1">
      <alignment horizontal="right"/>
    </xf>
    <xf numFmtId="164" fontId="5" fillId="0" borderId="13" xfId="0" applyNumberFormat="1" applyFont="1" applyBorder="1" applyAlignment="1">
      <alignment horizontal="center"/>
    </xf>
    <xf numFmtId="167" fontId="5" fillId="0" borderId="13" xfId="0" applyNumberFormat="1" applyFont="1" applyBorder="1" applyAlignment="1">
      <alignment horizontal="left"/>
    </xf>
    <xf numFmtId="0" fontId="5" fillId="0" borderId="7" xfId="0" applyFont="1" applyBorder="1" applyAlignment="1">
      <alignment horizontal="center"/>
    </xf>
    <xf numFmtId="0" fontId="12" fillId="5" borderId="1" xfId="0" applyFont="1" applyFill="1" applyBorder="1" applyAlignment="1">
      <alignment vertical="center"/>
    </xf>
    <xf numFmtId="0" fontId="12" fillId="0" borderId="14" xfId="0" applyFont="1" applyBorder="1"/>
    <xf numFmtId="0" fontId="12" fillId="0" borderId="14" xfId="0" applyFont="1" applyBorder="1" applyAlignment="1">
      <alignment horizontal="right"/>
    </xf>
    <xf numFmtId="170" fontId="12" fillId="0" borderId="7" xfId="0" applyNumberFormat="1" applyFont="1" applyBorder="1" applyAlignment="1">
      <alignment horizontal="center"/>
    </xf>
    <xf numFmtId="170" fontId="12" fillId="0" borderId="13" xfId="0" applyNumberFormat="1" applyFont="1" applyBorder="1" applyAlignment="1">
      <alignment horizontal="center"/>
    </xf>
    <xf numFmtId="0" fontId="12" fillId="0" borderId="7" xfId="0" applyFont="1" applyBorder="1" applyAlignment="1">
      <alignment horizontal="center"/>
    </xf>
    <xf numFmtId="0" fontId="12" fillId="6" borderId="15" xfId="0" applyFont="1" applyFill="1" applyBorder="1" applyAlignment="1">
      <alignment horizontal="right"/>
    </xf>
    <xf numFmtId="7" fontId="5" fillId="6" borderId="1" xfId="0" applyNumberFormat="1" applyFont="1" applyFill="1" applyBorder="1"/>
    <xf numFmtId="9" fontId="5" fillId="0" borderId="0" xfId="0" applyNumberFormat="1" applyFont="1"/>
    <xf numFmtId="0" fontId="12" fillId="5" borderId="19" xfId="0" applyFont="1" applyFill="1" applyBorder="1"/>
    <xf numFmtId="0" fontId="12" fillId="5" borderId="19" xfId="0" applyFont="1" applyFill="1" applyBorder="1" applyAlignment="1">
      <alignment horizontal="center"/>
    </xf>
    <xf numFmtId="0" fontId="5" fillId="6" borderId="1" xfId="0" applyFont="1" applyFill="1" applyBorder="1" applyAlignment="1">
      <alignment vertical="top"/>
    </xf>
    <xf numFmtId="0" fontId="5" fillId="6" borderId="1" xfId="0" applyFont="1" applyFill="1" applyBorder="1" applyAlignment="1">
      <alignment horizontal="center" vertical="top" wrapText="1"/>
    </xf>
    <xf numFmtId="0" fontId="5" fillId="6" borderId="3" xfId="0" applyFont="1" applyFill="1" applyBorder="1" applyAlignment="1">
      <alignment horizontal="center" vertical="center"/>
    </xf>
    <xf numFmtId="0" fontId="5" fillId="6" borderId="1" xfId="0" applyFont="1" applyFill="1" applyBorder="1" applyAlignment="1">
      <alignment vertical="center"/>
    </xf>
    <xf numFmtId="0" fontId="12" fillId="6" borderId="19" xfId="0" applyFont="1" applyFill="1" applyBorder="1"/>
    <xf numFmtId="0" fontId="5" fillId="6" borderId="17" xfId="0" applyFont="1" applyFill="1" applyBorder="1"/>
    <xf numFmtId="0" fontId="5" fillId="6" borderId="17" xfId="0" applyFont="1" applyFill="1" applyBorder="1" applyAlignment="1">
      <alignment horizontal="center"/>
    </xf>
    <xf numFmtId="0" fontId="5" fillId="0" borderId="14" xfId="0" applyFont="1" applyBorder="1"/>
    <xf numFmtId="0" fontId="5" fillId="6" borderId="15" xfId="0" applyFont="1" applyFill="1" applyBorder="1"/>
    <xf numFmtId="0" fontId="5" fillId="6" borderId="1" xfId="0" applyFont="1" applyFill="1" applyBorder="1" applyAlignment="1">
      <alignment horizontal="left"/>
    </xf>
    <xf numFmtId="0" fontId="5" fillId="6" borderId="15" xfId="0" applyFont="1" applyFill="1" applyBorder="1" applyAlignment="1">
      <alignment horizontal="left"/>
    </xf>
    <xf numFmtId="0" fontId="5" fillId="6" borderId="1" xfId="0" applyFont="1" applyFill="1" applyBorder="1"/>
    <xf numFmtId="0" fontId="5" fillId="6" borderId="15" xfId="0" applyFont="1" applyFill="1" applyBorder="1" applyAlignment="1">
      <alignment horizontal="left" vertical="top"/>
    </xf>
    <xf numFmtId="0" fontId="5" fillId="6" borderId="17" xfId="0" applyFont="1" applyFill="1" applyBorder="1" applyAlignment="1">
      <alignment horizontal="center" vertical="top"/>
    </xf>
    <xf numFmtId="0" fontId="9" fillId="4" borderId="19" xfId="0" applyFont="1" applyFill="1" applyBorder="1"/>
    <xf numFmtId="0" fontId="9" fillId="4" borderId="19" xfId="0" applyFont="1" applyFill="1" applyBorder="1" applyAlignment="1">
      <alignment horizontal="right"/>
    </xf>
    <xf numFmtId="0" fontId="7" fillId="0" borderId="0" xfId="0" applyFont="1"/>
    <xf numFmtId="0" fontId="7" fillId="0" borderId="7" xfId="0" applyFont="1" applyBorder="1"/>
    <xf numFmtId="0" fontId="7" fillId="0" borderId="13" xfId="0" applyFont="1" applyBorder="1"/>
    <xf numFmtId="0" fontId="17" fillId="0" borderId="0" xfId="0" applyFont="1"/>
    <xf numFmtId="0" fontId="17" fillId="0" borderId="0" xfId="0" applyFont="1" applyAlignment="1">
      <alignment horizontal="left"/>
    </xf>
    <xf numFmtId="0" fontId="13" fillId="0" borderId="0" xfId="0" applyFont="1"/>
    <xf numFmtId="0" fontId="21" fillId="0" borderId="0" xfId="0" applyFont="1" applyAlignment="1">
      <alignment vertical="top"/>
    </xf>
    <xf numFmtId="0" fontId="22" fillId="0" borderId="7" xfId="0" applyFont="1" applyBorder="1" applyAlignment="1">
      <alignment vertical="top"/>
    </xf>
    <xf numFmtId="0" fontId="3" fillId="6" borderId="1" xfId="0" applyFont="1" applyFill="1" applyBorder="1"/>
    <xf numFmtId="5" fontId="3" fillId="6" borderId="1" xfId="0" applyNumberFormat="1" applyFont="1" applyFill="1" applyBorder="1"/>
    <xf numFmtId="0" fontId="3" fillId="6" borderId="1" xfId="0" applyFont="1" applyFill="1" applyBorder="1" applyAlignment="1">
      <alignment horizontal="center"/>
    </xf>
    <xf numFmtId="0" fontId="5" fillId="0" borderId="9" xfId="0" applyFont="1" applyBorder="1"/>
    <xf numFmtId="0" fontId="5" fillId="0" borderId="3" xfId="0" applyFont="1" applyBorder="1"/>
    <xf numFmtId="0" fontId="7" fillId="0" borderId="1" xfId="0" applyFont="1" applyBorder="1" applyAlignment="1">
      <alignment horizontal="right" wrapText="1"/>
    </xf>
    <xf numFmtId="170" fontId="12" fillId="0" borderId="1" xfId="0" applyNumberFormat="1" applyFont="1" applyBorder="1"/>
    <xf numFmtId="172" fontId="12" fillId="6" borderId="17" xfId="0" applyNumberFormat="1" applyFont="1" applyFill="1" applyBorder="1" applyAlignment="1">
      <alignment horizontal="center"/>
    </xf>
    <xf numFmtId="0" fontId="13" fillId="0" borderId="1" xfId="0" applyFont="1" applyBorder="1"/>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3" fillId="0" borderId="3" xfId="0" applyFont="1" applyBorder="1" applyAlignment="1">
      <alignment horizontal="center"/>
    </xf>
    <xf numFmtId="0" fontId="5" fillId="0" borderId="4" xfId="0" applyFont="1" applyBorder="1" applyAlignment="1">
      <alignment vertical="center" wrapText="1"/>
    </xf>
    <xf numFmtId="0" fontId="5" fillId="0" borderId="4" xfId="0" applyFont="1" applyBorder="1" applyAlignment="1">
      <alignment vertical="center"/>
    </xf>
    <xf numFmtId="0" fontId="3" fillId="0" borderId="22" xfId="0" applyFont="1" applyBorder="1" applyAlignment="1">
      <alignment horizontal="center"/>
    </xf>
    <xf numFmtId="0" fontId="5" fillId="0" borderId="17" xfId="0" applyFont="1" applyBorder="1" applyAlignment="1">
      <alignment vertical="center"/>
    </xf>
    <xf numFmtId="0" fontId="5" fillId="0" borderId="21" xfId="0" applyFont="1" applyBorder="1" applyAlignment="1">
      <alignment vertical="center"/>
    </xf>
    <xf numFmtId="0" fontId="7" fillId="0" borderId="19" xfId="0" applyFont="1" applyBorder="1" applyAlignment="1">
      <alignment horizontal="center"/>
    </xf>
    <xf numFmtId="0" fontId="5" fillId="0" borderId="18" xfId="0" applyFont="1" applyBorder="1"/>
    <xf numFmtId="0" fontId="5" fillId="0" borderId="19" xfId="0" applyFont="1" applyBorder="1"/>
    <xf numFmtId="0" fontId="5" fillId="0" borderId="20" xfId="0" applyFont="1" applyBorder="1"/>
    <xf numFmtId="0" fontId="5" fillId="0" borderId="18" xfId="0" applyFont="1" applyBorder="1" applyAlignment="1">
      <alignment vertical="center"/>
    </xf>
    <xf numFmtId="0" fontId="5" fillId="0" borderId="4" xfId="0" applyFont="1" applyBorder="1"/>
    <xf numFmtId="0" fontId="11" fillId="3" borderId="6" xfId="0" applyFont="1" applyFill="1" applyBorder="1" applyAlignment="1">
      <alignment vertical="top"/>
    </xf>
    <xf numFmtId="0" fontId="11" fillId="3" borderId="7" xfId="0" applyFont="1" applyFill="1" applyBorder="1" applyAlignment="1">
      <alignment horizontal="right" vertical="top"/>
    </xf>
    <xf numFmtId="0" fontId="11" fillId="3" borderId="7" xfId="0" applyFont="1" applyFill="1" applyBorder="1" applyAlignment="1">
      <alignment vertical="top"/>
    </xf>
    <xf numFmtId="0" fontId="5" fillId="0" borderId="3"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right" vertical="top"/>
    </xf>
    <xf numFmtId="0" fontId="5" fillId="0" borderId="22" xfId="0" applyFont="1" applyBorder="1" applyAlignment="1">
      <alignment vertical="center"/>
    </xf>
    <xf numFmtId="0" fontId="5" fillId="0" borderId="15" xfId="0" applyFont="1" applyBorder="1"/>
    <xf numFmtId="170" fontId="5" fillId="0" borderId="5" xfId="0" applyNumberFormat="1" applyFont="1" applyBorder="1" applyAlignment="1">
      <alignment horizontal="center"/>
    </xf>
    <xf numFmtId="0" fontId="5" fillId="0" borderId="23" xfId="0" applyFont="1" applyBorder="1" applyAlignment="1">
      <alignment horizontal="left" vertical="top"/>
    </xf>
    <xf numFmtId="170" fontId="5" fillId="0" borderId="15" xfId="0" applyNumberFormat="1" applyFont="1" applyBorder="1" applyAlignment="1">
      <alignment horizontal="center" vertical="top"/>
    </xf>
    <xf numFmtId="170" fontId="5" fillId="0" borderId="15" xfId="0" applyNumberFormat="1" applyFont="1" applyBorder="1" applyAlignment="1">
      <alignment horizontal="right" vertical="top"/>
    </xf>
    <xf numFmtId="170" fontId="5" fillId="0" borderId="24" xfId="0" applyNumberFormat="1" applyFont="1" applyBorder="1" applyAlignment="1">
      <alignment horizontal="center" vertical="top"/>
    </xf>
    <xf numFmtId="170" fontId="5" fillId="0" borderId="4" xfId="0" applyNumberFormat="1" applyFont="1" applyBorder="1" applyAlignment="1">
      <alignment horizontal="center"/>
    </xf>
    <xf numFmtId="0" fontId="5" fillId="0" borderId="3" xfId="0" applyFont="1" applyBorder="1" applyAlignment="1">
      <alignment horizontal="right"/>
    </xf>
    <xf numFmtId="0" fontId="5" fillId="0" borderId="23" xfId="0" applyFont="1" applyBorder="1" applyAlignment="1">
      <alignment vertical="top"/>
    </xf>
    <xf numFmtId="170" fontId="5" fillId="0" borderId="15" xfId="0" applyNumberFormat="1" applyFont="1" applyBorder="1" applyAlignment="1">
      <alignment horizontal="center"/>
    </xf>
    <xf numFmtId="170" fontId="5" fillId="0" borderId="15" xfId="0" applyNumberFormat="1" applyFont="1" applyBorder="1"/>
    <xf numFmtId="170" fontId="5" fillId="0" borderId="24" xfId="0" applyNumberFormat="1" applyFont="1" applyBorder="1" applyAlignment="1">
      <alignment horizontal="center"/>
    </xf>
    <xf numFmtId="0" fontId="5" fillId="0" borderId="22" xfId="0" applyFont="1" applyBorder="1"/>
    <xf numFmtId="170" fontId="5" fillId="0" borderId="21" xfId="0" applyNumberFormat="1" applyFont="1" applyBorder="1" applyAlignment="1">
      <alignment horizontal="center"/>
    </xf>
    <xf numFmtId="0" fontId="5" fillId="0" borderId="23" xfId="0" applyFont="1" applyBorder="1" applyAlignment="1">
      <alignment horizontal="right"/>
    </xf>
    <xf numFmtId="0" fontId="5" fillId="0" borderId="17" xfId="0" applyFont="1" applyBorder="1"/>
    <xf numFmtId="0" fontId="5" fillId="0" borderId="4" xfId="0" applyFont="1" applyBorder="1" applyAlignment="1">
      <alignment horizontal="center"/>
    </xf>
    <xf numFmtId="14" fontId="5" fillId="0" borderId="5" xfId="0" applyNumberFormat="1" applyFont="1" applyBorder="1"/>
    <xf numFmtId="0" fontId="5" fillId="0" borderId="23" xfId="0" applyFont="1" applyBorder="1"/>
    <xf numFmtId="0" fontId="5" fillId="0" borderId="24" xfId="0" applyFont="1" applyBorder="1"/>
    <xf numFmtId="164" fontId="5" fillId="0" borderId="5" xfId="0" applyNumberFormat="1" applyFont="1" applyBorder="1"/>
    <xf numFmtId="0" fontId="12" fillId="0" borderId="22" xfId="0" applyFont="1" applyBorder="1"/>
    <xf numFmtId="0" fontId="12" fillId="0" borderId="17" xfId="0" applyFont="1" applyBorder="1"/>
    <xf numFmtId="0" fontId="12" fillId="0" borderId="21" xfId="0" applyFont="1" applyBorder="1"/>
    <xf numFmtId="0" fontId="12" fillId="0" borderId="19" xfId="0" applyFont="1" applyBorder="1"/>
    <xf numFmtId="0" fontId="5" fillId="0" borderId="3" xfId="0" applyFont="1" applyBorder="1" applyAlignment="1">
      <alignment horizontal="left"/>
    </xf>
    <xf numFmtId="0" fontId="12" fillId="0" borderId="3" xfId="0" applyFont="1" applyBorder="1"/>
    <xf numFmtId="0" fontId="12" fillId="0" borderId="19" xfId="0" applyFont="1" applyBorder="1" applyAlignment="1">
      <alignment horizontal="center"/>
    </xf>
    <xf numFmtId="0" fontId="5" fillId="0" borderId="19" xfId="0" applyFont="1" applyBorder="1" applyAlignment="1">
      <alignment vertical="center"/>
    </xf>
    <xf numFmtId="0" fontId="5" fillId="0" borderId="20" xfId="0" applyFont="1" applyBorder="1" applyAlignment="1">
      <alignment vertical="center"/>
    </xf>
    <xf numFmtId="0" fontId="11" fillId="3" borderId="6" xfId="0" applyFont="1" applyFill="1" applyBorder="1"/>
    <xf numFmtId="0" fontId="11" fillId="3" borderId="7" xfId="0" applyFont="1" applyFill="1" applyBorder="1"/>
    <xf numFmtId="0" fontId="11" fillId="3" borderId="7" xfId="0" applyFont="1" applyFill="1" applyBorder="1" applyAlignment="1">
      <alignment horizontal="center"/>
    </xf>
    <xf numFmtId="0" fontId="5" fillId="0" borderId="3" xfId="0" applyFont="1" applyBorder="1" applyAlignment="1">
      <alignment horizontal="left" vertical="center" wrapText="1"/>
    </xf>
    <xf numFmtId="0" fontId="12" fillId="0" borderId="3" xfId="0" applyFont="1" applyBorder="1" applyAlignment="1">
      <alignment horizontal="left"/>
    </xf>
    <xf numFmtId="0" fontId="5" fillId="0" borderId="4" xfId="0" applyFont="1" applyBorder="1" applyAlignment="1">
      <alignment horizontal="center" vertical="top" wrapText="1"/>
    </xf>
    <xf numFmtId="0" fontId="5" fillId="0" borderId="15" xfId="0" applyFont="1" applyBorder="1" applyAlignment="1">
      <alignment horizontal="left"/>
    </xf>
    <xf numFmtId="0" fontId="5" fillId="0" borderId="24" xfId="0" applyFont="1" applyBorder="1" applyAlignment="1">
      <alignment horizontal="left"/>
    </xf>
    <xf numFmtId="164" fontId="5" fillId="0" borderId="5" xfId="0" applyNumberFormat="1" applyFont="1" applyBorder="1" applyAlignment="1">
      <alignment horizontal="left"/>
    </xf>
    <xf numFmtId="0" fontId="12" fillId="0" borderId="4" xfId="0" applyFont="1" applyBorder="1" applyAlignment="1">
      <alignment horizontal="right"/>
    </xf>
    <xf numFmtId="0" fontId="12" fillId="0" borderId="21" xfId="0" applyFont="1" applyBorder="1" applyAlignment="1">
      <alignment horizontal="right"/>
    </xf>
    <xf numFmtId="0" fontId="5" fillId="5" borderId="7" xfId="0" applyFont="1" applyFill="1" applyBorder="1"/>
    <xf numFmtId="0" fontId="5" fillId="6" borderId="7" xfId="0" applyFont="1" applyFill="1" applyBorder="1"/>
    <xf numFmtId="0" fontId="12" fillId="6" borderId="7" xfId="0" applyFont="1" applyFill="1" applyBorder="1"/>
    <xf numFmtId="0" fontId="12" fillId="6" borderId="7" xfId="0" applyFont="1" applyFill="1" applyBorder="1" applyAlignment="1">
      <alignment horizontal="center"/>
    </xf>
    <xf numFmtId="0" fontId="13" fillId="0" borderId="0" xfId="0" applyFont="1" applyAlignment="1">
      <alignment horizontal="left"/>
    </xf>
    <xf numFmtId="49" fontId="13" fillId="0" borderId="0" xfId="0" applyNumberFormat="1" applyFont="1"/>
    <xf numFmtId="0" fontId="13" fillId="0" borderId="7" xfId="0" applyFont="1" applyBorder="1"/>
    <xf numFmtId="9" fontId="13" fillId="0" borderId="0" xfId="0" applyNumberFormat="1" applyFont="1"/>
    <xf numFmtId="0" fontId="13" fillId="0" borderId="0" xfId="0" applyFont="1" applyAlignment="1">
      <alignment horizontal="center"/>
    </xf>
    <xf numFmtId="9" fontId="13" fillId="0" borderId="0" xfId="0" applyNumberFormat="1" applyFont="1" applyAlignment="1">
      <alignment horizontal="center"/>
    </xf>
    <xf numFmtId="5" fontId="13" fillId="0" borderId="0" xfId="0" applyNumberFormat="1" applyFont="1" applyAlignment="1">
      <alignment horizontal="center"/>
    </xf>
    <xf numFmtId="0" fontId="13" fillId="0" borderId="0" xfId="0" applyFont="1" applyAlignment="1">
      <alignment horizontal="right"/>
    </xf>
    <xf numFmtId="7" fontId="13" fillId="0" borderId="0" xfId="0" applyNumberFormat="1" applyFont="1"/>
    <xf numFmtId="1" fontId="13" fillId="0" borderId="0" xfId="0" applyNumberFormat="1" applyFont="1"/>
    <xf numFmtId="170" fontId="13"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29" xfId="0" applyFont="1" applyBorder="1"/>
    <xf numFmtId="0" fontId="5" fillId="0" borderId="30" xfId="0" applyFont="1" applyBorder="1"/>
    <xf numFmtId="0" fontId="12" fillId="0" borderId="30" xfId="0" applyFont="1" applyBorder="1" applyAlignment="1">
      <alignment horizontal="center"/>
    </xf>
    <xf numFmtId="0" fontId="5" fillId="0" borderId="31" xfId="0" applyFont="1" applyBorder="1"/>
    <xf numFmtId="0" fontId="5" fillId="0" borderId="32" xfId="0" applyFont="1" applyBorder="1"/>
    <xf numFmtId="0" fontId="12" fillId="0" borderId="1" xfId="0" applyFont="1" applyBorder="1" applyAlignment="1">
      <alignment horizontal="center" vertical="top"/>
    </xf>
    <xf numFmtId="0" fontId="5" fillId="0" borderId="33" xfId="0" applyFont="1" applyBorder="1"/>
    <xf numFmtId="0" fontId="12" fillId="5" borderId="32" xfId="0" applyFont="1" applyFill="1" applyBorder="1" applyAlignment="1">
      <alignment horizontal="left" vertical="center"/>
    </xf>
    <xf numFmtId="0" fontId="5" fillId="5" borderId="33" xfId="0" applyFont="1" applyFill="1" applyBorder="1"/>
    <xf numFmtId="0" fontId="5" fillId="5" borderId="32" xfId="0" applyFont="1" applyFill="1" applyBorder="1"/>
    <xf numFmtId="0" fontId="5" fillId="5" borderId="32" xfId="0" applyFont="1" applyFill="1" applyBorder="1" applyAlignment="1">
      <alignment vertical="center"/>
    </xf>
    <xf numFmtId="0" fontId="5" fillId="0" borderId="34" xfId="0" applyFont="1" applyBorder="1"/>
    <xf numFmtId="0" fontId="5" fillId="0" borderId="35" xfId="0" applyFont="1" applyBorder="1"/>
    <xf numFmtId="0" fontId="12" fillId="0" borderId="1" xfId="0" applyFont="1" applyBorder="1" applyAlignment="1">
      <alignment horizontal="center" vertical="center" wrapText="1"/>
    </xf>
    <xf numFmtId="0" fontId="5" fillId="0" borderId="32" xfId="0" quotePrefix="1" applyFont="1" applyBorder="1" applyAlignment="1">
      <alignment horizontal="center"/>
    </xf>
    <xf numFmtId="0" fontId="5" fillId="0" borderId="36" xfId="0" applyFont="1" applyBorder="1"/>
    <xf numFmtId="0" fontId="5" fillId="0" borderId="37" xfId="0" applyFont="1" applyBorder="1"/>
    <xf numFmtId="0" fontId="12" fillId="5" borderId="32" xfId="0" applyFont="1" applyFill="1" applyBorder="1" applyAlignment="1">
      <alignment vertical="center"/>
    </xf>
    <xf numFmtId="0" fontId="12" fillId="0" borderId="38" xfId="0" applyFont="1" applyBorder="1"/>
    <xf numFmtId="0" fontId="5" fillId="0" borderId="1" xfId="0" quotePrefix="1" applyFont="1" applyBorder="1"/>
    <xf numFmtId="170" fontId="5" fillId="0" borderId="1" xfId="0" applyNumberFormat="1" applyFont="1" applyBorder="1"/>
    <xf numFmtId="170" fontId="5" fillId="0" borderId="33" xfId="0" applyNumberFormat="1" applyFont="1" applyBorder="1"/>
    <xf numFmtId="0" fontId="12" fillId="0" borderId="1" xfId="0" quotePrefix="1" applyFont="1" applyBorder="1"/>
    <xf numFmtId="0" fontId="5" fillId="0" borderId="1" xfId="0" applyFont="1" applyBorder="1" applyAlignment="1">
      <alignment horizontal="right"/>
    </xf>
    <xf numFmtId="0" fontId="5" fillId="0" borderId="39" xfId="0" applyFont="1" applyBorder="1"/>
    <xf numFmtId="0" fontId="5" fillId="0" borderId="40" xfId="0" applyFont="1" applyBorder="1"/>
    <xf numFmtId="0" fontId="12" fillId="5" borderId="41" xfId="0" applyFont="1" applyFill="1" applyBorder="1"/>
    <xf numFmtId="0" fontId="12" fillId="5" borderId="42" xfId="0" applyFont="1" applyFill="1" applyBorder="1"/>
    <xf numFmtId="0" fontId="5" fillId="6" borderId="32" xfId="0" applyFont="1" applyFill="1" applyBorder="1" applyAlignment="1">
      <alignment vertical="top"/>
    </xf>
    <xf numFmtId="0" fontId="5" fillId="6" borderId="33" xfId="0" applyFont="1" applyFill="1" applyBorder="1" applyAlignment="1">
      <alignment vertical="top"/>
    </xf>
    <xf numFmtId="0" fontId="5" fillId="6" borderId="33" xfId="0" applyFont="1" applyFill="1" applyBorder="1" applyAlignment="1">
      <alignment horizontal="center" vertical="top" wrapText="1"/>
    </xf>
    <xf numFmtId="0" fontId="5" fillId="0" borderId="1" xfId="0" applyFont="1" applyBorder="1" applyAlignment="1">
      <alignment horizontal="center" vertical="top"/>
    </xf>
    <xf numFmtId="0" fontId="5" fillId="6" borderId="33" xfId="0" applyFont="1" applyFill="1" applyBorder="1" applyAlignment="1">
      <alignment vertical="center"/>
    </xf>
    <xf numFmtId="0" fontId="12" fillId="6" borderId="41" xfId="0" applyFont="1" applyFill="1" applyBorder="1"/>
    <xf numFmtId="0" fontId="12" fillId="6" borderId="42" xfId="0" applyFont="1" applyFill="1" applyBorder="1"/>
    <xf numFmtId="0" fontId="5" fillId="6" borderId="39" xfId="0" applyFont="1" applyFill="1" applyBorder="1"/>
    <xf numFmtId="0" fontId="5" fillId="6" borderId="40" xfId="0" applyFont="1" applyFill="1" applyBorder="1"/>
    <xf numFmtId="0" fontId="5" fillId="6" borderId="36" xfId="0" applyFont="1" applyFill="1" applyBorder="1"/>
    <xf numFmtId="0" fontId="5" fillId="6" borderId="34" xfId="0" applyFont="1" applyFill="1" applyBorder="1"/>
    <xf numFmtId="0" fontId="5" fillId="6" borderId="32" xfId="0" applyFont="1" applyFill="1" applyBorder="1"/>
    <xf numFmtId="0" fontId="12" fillId="6" borderId="36" xfId="0" applyFont="1" applyFill="1" applyBorder="1"/>
    <xf numFmtId="0" fontId="5" fillId="6" borderId="34" xfId="0" applyFont="1" applyFill="1" applyBorder="1" applyAlignment="1">
      <alignment vertical="top"/>
    </xf>
    <xf numFmtId="0" fontId="12" fillId="6" borderId="32" xfId="0" applyFont="1" applyFill="1" applyBorder="1"/>
    <xf numFmtId="0" fontId="12" fillId="0" borderId="33" xfId="0" applyFont="1" applyBorder="1"/>
    <xf numFmtId="0" fontId="12" fillId="0" borderId="39" xfId="0" applyFont="1" applyBorder="1"/>
    <xf numFmtId="0" fontId="12" fillId="0" borderId="40" xfId="0" applyFont="1" applyBorder="1"/>
    <xf numFmtId="0" fontId="9" fillId="4" borderId="41" xfId="0" applyFont="1" applyFill="1" applyBorder="1"/>
    <xf numFmtId="0" fontId="9" fillId="4" borderId="42" xfId="0" applyFont="1" applyFill="1" applyBorder="1"/>
    <xf numFmtId="0" fontId="0" fillId="0" borderId="1" xfId="0" applyBorder="1"/>
    <xf numFmtId="0" fontId="7" fillId="0" borderId="1" xfId="0" applyFont="1" applyBorder="1"/>
    <xf numFmtId="0" fontId="13" fillId="0" borderId="1" xfId="0" applyFont="1" applyBorder="1" applyAlignment="1">
      <alignment wrapText="1"/>
    </xf>
    <xf numFmtId="170" fontId="13" fillId="0" borderId="1" xfId="0" applyNumberFormat="1" applyFont="1" applyBorder="1"/>
    <xf numFmtId="0" fontId="18"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1" borderId="1" xfId="0" applyFont="1" applyFill="1" applyBorder="1" applyAlignment="1">
      <alignment horizontal="right"/>
    </xf>
    <xf numFmtId="165" fontId="7" fillId="0" borderId="1" xfId="0" applyNumberFormat="1" applyFont="1" applyBorder="1" applyAlignment="1">
      <alignment horizontal="center"/>
    </xf>
    <xf numFmtId="0" fontId="9" fillId="11"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0" fillId="0" borderId="1" xfId="0" applyFont="1" applyBorder="1" applyAlignment="1">
      <alignment horizontal="right" wrapText="1"/>
    </xf>
    <xf numFmtId="0" fontId="26" fillId="0" borderId="1" xfId="0" applyFont="1" applyBorder="1" applyAlignment="1">
      <alignment horizontal="right"/>
    </xf>
    <xf numFmtId="0" fontId="20" fillId="0" borderId="1" xfId="0" applyFont="1" applyBorder="1" applyAlignment="1">
      <alignment horizontal="right"/>
    </xf>
    <xf numFmtId="0" fontId="24" fillId="0" borderId="1" xfId="0" applyFont="1" applyBorder="1"/>
    <xf numFmtId="0" fontId="3" fillId="0" borderId="33" xfId="0" applyFont="1" applyBorder="1" applyAlignment="1">
      <alignment horizontal="center"/>
    </xf>
    <xf numFmtId="0" fontId="7" fillId="0" borderId="33" xfId="0" applyFont="1" applyBorder="1" applyAlignment="1">
      <alignment horizontal="left"/>
    </xf>
    <xf numFmtId="0" fontId="7" fillId="0" borderId="33" xfId="0" applyFont="1" applyBorder="1" applyAlignment="1">
      <alignment horizontal="center"/>
    </xf>
    <xf numFmtId="0" fontId="9" fillId="0" borderId="33" xfId="0" applyFont="1" applyBorder="1" applyAlignment="1">
      <alignment horizontal="left"/>
    </xf>
    <xf numFmtId="0" fontId="25" fillId="9" borderId="50" xfId="0" applyFont="1" applyFill="1" applyBorder="1" applyAlignment="1">
      <alignment horizontal="right" vertical="center" wrapText="1"/>
    </xf>
    <xf numFmtId="0" fontId="25" fillId="9" borderId="51" xfId="0" applyFont="1" applyFill="1" applyBorder="1" applyAlignment="1">
      <alignment horizontal="right" vertical="center" wrapText="1"/>
    </xf>
    <xf numFmtId="0" fontId="25" fillId="9" borderId="53" xfId="0" applyFont="1" applyFill="1" applyBorder="1" applyAlignment="1">
      <alignment horizontal="right" vertical="center" wrapText="1"/>
    </xf>
    <xf numFmtId="0" fontId="27" fillId="9" borderId="52" xfId="0" applyFont="1" applyFill="1" applyBorder="1" applyAlignment="1">
      <alignment horizontal="left" vertical="center"/>
    </xf>
    <xf numFmtId="0" fontId="7" fillId="0" borderId="32" xfId="0" applyFont="1" applyBorder="1"/>
    <xf numFmtId="0" fontId="14" fillId="0" borderId="1" xfId="0" applyFont="1" applyBorder="1" applyAlignment="1">
      <alignment horizontal="center"/>
    </xf>
    <xf numFmtId="0" fontId="14" fillId="0" borderId="54" xfId="0" applyFont="1" applyBorder="1"/>
    <xf numFmtId="0" fontId="14" fillId="0" borderId="55" xfId="0" applyFont="1" applyBorder="1"/>
    <xf numFmtId="0" fontId="14" fillId="0" borderId="56" xfId="0" applyFont="1" applyBorder="1"/>
    <xf numFmtId="0" fontId="7" fillId="0" borderId="37" xfId="0" applyFont="1" applyBorder="1" applyAlignment="1">
      <alignment horizontal="center"/>
    </xf>
    <xf numFmtId="0" fontId="9" fillId="0" borderId="1" xfId="0" applyFont="1" applyBorder="1"/>
    <xf numFmtId="0" fontId="24" fillId="0" borderId="1" xfId="0" applyFont="1" applyBorder="1" applyAlignment="1">
      <alignment horizontal="right"/>
    </xf>
    <xf numFmtId="0" fontId="5" fillId="0" borderId="7" xfId="0" applyFont="1" applyBorder="1" applyAlignment="1" applyProtection="1">
      <alignment horizontal="center"/>
      <protection locked="0"/>
    </xf>
    <xf numFmtId="0" fontId="5" fillId="0" borderId="27" xfId="0" applyFont="1" applyBorder="1" applyProtection="1">
      <protection locked="0"/>
    </xf>
    <xf numFmtId="0" fontId="7" fillId="0" borderId="7" xfId="0" applyFont="1" applyBorder="1" applyProtection="1">
      <protection locked="0"/>
    </xf>
    <xf numFmtId="0" fontId="7" fillId="13" borderId="28" xfId="0" applyFont="1" applyFill="1" applyBorder="1"/>
    <xf numFmtId="0" fontId="5" fillId="0" borderId="1" xfId="0" applyFont="1" applyBorder="1" applyAlignment="1">
      <alignment horizontal="center"/>
    </xf>
    <xf numFmtId="0" fontId="5" fillId="0" borderId="43" xfId="0" applyFont="1" applyBorder="1" applyProtection="1">
      <protection locked="0"/>
    </xf>
    <xf numFmtId="0" fontId="5" fillId="0" borderId="25" xfId="0" applyFont="1" applyBorder="1" applyProtection="1">
      <protection locked="0"/>
    </xf>
    <xf numFmtId="0" fontId="5" fillId="0" borderId="44" xfId="0" applyFont="1" applyBorder="1" applyProtection="1">
      <protection locked="0"/>
    </xf>
    <xf numFmtId="0" fontId="5" fillId="0" borderId="45" xfId="0" applyFont="1" applyBorder="1" applyProtection="1">
      <protection locked="0"/>
    </xf>
    <xf numFmtId="0" fontId="5" fillId="0" borderId="26" xfId="0" applyFont="1" applyBorder="1" applyProtection="1">
      <protection locked="0"/>
    </xf>
    <xf numFmtId="0" fontId="5" fillId="0" borderId="46" xfId="0" applyFont="1" applyBorder="1" applyProtection="1">
      <protection locked="0"/>
    </xf>
    <xf numFmtId="0" fontId="5" fillId="0" borderId="47" xfId="0" applyFont="1" applyBorder="1" applyProtection="1">
      <protection locked="0"/>
    </xf>
    <xf numFmtId="0" fontId="5" fillId="0" borderId="48" xfId="0" applyFont="1" applyBorder="1" applyProtection="1">
      <protection locked="0"/>
    </xf>
    <xf numFmtId="0" fontId="5" fillId="0" borderId="49" xfId="0" applyFont="1" applyBorder="1" applyProtection="1">
      <protection locked="0"/>
    </xf>
    <xf numFmtId="14" fontId="5" fillId="0" borderId="7" xfId="0" applyNumberFormat="1" applyFont="1" applyBorder="1" applyAlignment="1" applyProtection="1">
      <alignment horizontal="left"/>
      <protection locked="0"/>
    </xf>
    <xf numFmtId="14" fontId="5" fillId="0" borderId="5" xfId="0" applyNumberFormat="1" applyFont="1" applyBorder="1" applyAlignment="1" applyProtection="1">
      <alignment horizontal="left" vertical="top"/>
      <protection locked="0"/>
    </xf>
    <xf numFmtId="0" fontId="5" fillId="6" borderId="7" xfId="0" applyFont="1" applyFill="1" applyBorder="1" applyAlignment="1" applyProtection="1">
      <alignment horizontal="center"/>
      <protection locked="0"/>
    </xf>
    <xf numFmtId="0" fontId="12" fillId="6" borderId="19" xfId="0" applyFont="1" applyFill="1" applyBorder="1" applyAlignment="1">
      <alignment horizontal="center"/>
    </xf>
    <xf numFmtId="0" fontId="10" fillId="3" borderId="3" xfId="0" applyFont="1" applyFill="1" applyBorder="1" applyAlignment="1">
      <alignment horizontal="right" vertical="top"/>
    </xf>
    <xf numFmtId="0" fontId="4" fillId="0" borderId="1" xfId="0" applyFont="1" applyBorder="1" applyAlignment="1">
      <alignment horizontal="left" vertical="center"/>
    </xf>
    <xf numFmtId="0" fontId="3" fillId="0" borderId="29" xfId="0" applyFont="1" applyBorder="1" applyAlignment="1">
      <alignment horizontal="center"/>
    </xf>
    <xf numFmtId="0" fontId="9"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14" fontId="7" fillId="0" borderId="33" xfId="0" applyNumberFormat="1" applyFont="1" applyBorder="1" applyAlignment="1">
      <alignment horizontal="center"/>
    </xf>
    <xf numFmtId="0" fontId="3" fillId="0" borderId="54" xfId="0" applyFont="1" applyBorder="1" applyAlignment="1">
      <alignment horizontal="center"/>
    </xf>
    <xf numFmtId="0" fontId="7" fillId="0" borderId="55" xfId="0" applyFont="1" applyBorder="1" applyAlignment="1">
      <alignment horizontal="right"/>
    </xf>
    <xf numFmtId="14" fontId="7" fillId="0" borderId="56" xfId="0" applyNumberFormat="1" applyFont="1" applyBorder="1" applyAlignment="1">
      <alignment horizontal="center"/>
    </xf>
    <xf numFmtId="49" fontId="13" fillId="0" borderId="0" xfId="0" quotePrefix="1" applyNumberFormat="1" applyFont="1"/>
    <xf numFmtId="167" fontId="7" fillId="0" borderId="13" xfId="0" applyNumberFormat="1" applyFont="1" applyBorder="1" applyAlignment="1">
      <alignment horizontal="left"/>
    </xf>
    <xf numFmtId="0" fontId="5" fillId="0" borderId="6" xfId="0" applyFont="1" applyBorder="1" applyProtection="1">
      <protection locked="0"/>
    </xf>
    <xf numFmtId="0" fontId="5" fillId="0" borderId="7" xfId="0" applyFont="1" applyBorder="1" applyProtection="1">
      <protection locked="0"/>
    </xf>
    <xf numFmtId="0" fontId="5" fillId="0" borderId="29" xfId="0" applyFont="1" applyBorder="1" applyAlignment="1">
      <alignment vertical="center"/>
    </xf>
    <xf numFmtId="0" fontId="5" fillId="0" borderId="31"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54" xfId="0" applyFont="1" applyBorder="1" applyAlignment="1">
      <alignment vertical="center"/>
    </xf>
    <xf numFmtId="0" fontId="5" fillId="0" borderId="56" xfId="0" applyFont="1" applyBorder="1" applyAlignment="1">
      <alignment vertical="center"/>
    </xf>
    <xf numFmtId="0" fontId="5" fillId="0" borderId="58" xfId="0" applyFont="1" applyBorder="1" applyAlignment="1">
      <alignment vertical="center" wrapText="1"/>
    </xf>
    <xf numFmtId="0" fontId="7" fillId="0" borderId="0" xfId="0" applyFont="1" applyAlignment="1">
      <alignment horizontal="left"/>
    </xf>
    <xf numFmtId="1" fontId="7" fillId="0" borderId="1" xfId="0" applyNumberFormat="1" applyFont="1" applyBorder="1"/>
    <xf numFmtId="0" fontId="0" fillId="0" borderId="32" xfId="0" applyBorder="1"/>
    <xf numFmtId="0" fontId="0" fillId="0" borderId="33" xfId="0" applyBorder="1"/>
    <xf numFmtId="172" fontId="7" fillId="0" borderId="27" xfId="0" applyNumberFormat="1" applyFont="1" applyBorder="1"/>
    <xf numFmtId="0" fontId="0" fillId="0" borderId="59" xfId="0" applyBorder="1" applyProtection="1">
      <protection locked="0"/>
    </xf>
    <xf numFmtId="0" fontId="24" fillId="0" borderId="60" xfId="0" applyFont="1" applyBorder="1" applyProtection="1">
      <protection locked="0"/>
    </xf>
    <xf numFmtId="0" fontId="3" fillId="0" borderId="63" xfId="0" applyFont="1" applyBorder="1" applyProtection="1">
      <protection locked="0"/>
    </xf>
    <xf numFmtId="0" fontId="3" fillId="0" borderId="65" xfId="0" applyFont="1" applyBorder="1" applyProtection="1">
      <protection locked="0"/>
    </xf>
    <xf numFmtId="0" fontId="0" fillId="0" borderId="65" xfId="0" applyBorder="1" applyProtection="1">
      <protection locked="0"/>
    </xf>
    <xf numFmtId="0" fontId="24" fillId="0" borderId="66" xfId="0" applyFont="1" applyBorder="1" applyProtection="1">
      <protection locked="0"/>
    </xf>
    <xf numFmtId="0" fontId="16" fillId="0" borderId="61" xfId="0" applyFont="1" applyBorder="1" applyAlignment="1">
      <alignment horizontal="right" vertical="center"/>
    </xf>
    <xf numFmtId="0" fontId="16" fillId="0" borderId="62" xfId="0" applyFont="1" applyBorder="1" applyAlignment="1">
      <alignment horizontal="right" vertical="center"/>
    </xf>
    <xf numFmtId="0" fontId="7" fillId="13" borderId="61" xfId="0" applyFont="1" applyFill="1" applyBorder="1" applyAlignment="1">
      <alignment wrapText="1"/>
    </xf>
    <xf numFmtId="0" fontId="7" fillId="13" borderId="62" xfId="0" applyFont="1" applyFill="1" applyBorder="1" applyAlignment="1">
      <alignment wrapText="1"/>
    </xf>
    <xf numFmtId="0" fontId="6" fillId="0" borderId="32" xfId="0" applyFont="1" applyBorder="1"/>
    <xf numFmtId="0" fontId="7" fillId="0" borderId="32" xfId="0" applyFont="1" applyBorder="1" applyAlignment="1">
      <alignment wrapText="1"/>
    </xf>
    <xf numFmtId="0" fontId="14" fillId="0" borderId="54" xfId="0" applyFont="1" applyBorder="1" applyAlignment="1">
      <alignment wrapText="1"/>
    </xf>
    <xf numFmtId="0" fontId="14" fillId="0" borderId="55" xfId="0" applyFont="1" applyBorder="1" applyAlignment="1">
      <alignment wrapText="1"/>
    </xf>
    <xf numFmtId="0" fontId="14" fillId="0" borderId="56" xfId="0" applyFont="1" applyBorder="1" applyAlignment="1">
      <alignment wrapText="1"/>
    </xf>
    <xf numFmtId="0" fontId="13" fillId="0" borderId="1" xfId="0" quotePrefix="1" applyFont="1" applyBorder="1"/>
    <xf numFmtId="0" fontId="7" fillId="8" borderId="27" xfId="0" applyFont="1" applyFill="1" applyBorder="1" applyAlignment="1">
      <alignment horizontal="center"/>
    </xf>
    <xf numFmtId="170" fontId="7" fillId="8" borderId="27" xfId="0" applyNumberFormat="1" applyFont="1" applyFill="1" applyBorder="1" applyAlignment="1">
      <alignment horizontal="center"/>
    </xf>
    <xf numFmtId="5" fontId="30" fillId="6" borderId="1" xfId="0" applyNumberFormat="1" applyFont="1" applyFill="1" applyBorder="1" applyAlignment="1">
      <alignment horizontal="center"/>
    </xf>
    <xf numFmtId="0" fontId="24" fillId="0" borderId="0" xfId="0" quotePrefix="1" applyFont="1"/>
    <xf numFmtId="44" fontId="0" fillId="0" borderId="0" xfId="0" applyNumberFormat="1"/>
    <xf numFmtId="44" fontId="24" fillId="0" borderId="0" xfId="0" quotePrefix="1" applyNumberFormat="1" applyFont="1"/>
    <xf numFmtId="14" fontId="5" fillId="0" borderId="32" xfId="0" applyNumberFormat="1" applyFont="1" applyBorder="1"/>
    <xf numFmtId="14" fontId="5" fillId="0" borderId="33" xfId="0" applyNumberFormat="1" applyFont="1" applyBorder="1"/>
    <xf numFmtId="0" fontId="5" fillId="0" borderId="54" xfId="0" applyFont="1" applyBorder="1"/>
    <xf numFmtId="170" fontId="5" fillId="0" borderId="1" xfId="0" applyNumberFormat="1" applyFont="1" applyBorder="1" applyAlignment="1">
      <alignment horizontal="center"/>
    </xf>
    <xf numFmtId="170" fontId="5" fillId="0" borderId="56" xfId="0" applyNumberFormat="1" applyFont="1" applyBorder="1"/>
    <xf numFmtId="0" fontId="12" fillId="0" borderId="14" xfId="0" applyFont="1" applyBorder="1" applyAlignment="1">
      <alignment horizontal="center"/>
    </xf>
    <xf numFmtId="0" fontId="5" fillId="5" borderId="27" xfId="0" applyFont="1" applyFill="1" applyBorder="1"/>
    <xf numFmtId="1" fontId="12" fillId="6" borderId="19" xfId="0" applyNumberFormat="1" applyFont="1" applyFill="1" applyBorder="1" applyAlignment="1">
      <alignment horizontal="left"/>
    </xf>
    <xf numFmtId="0" fontId="31" fillId="0" borderId="1" xfId="2" applyBorder="1" applyProtection="1">
      <protection locked="0"/>
    </xf>
    <xf numFmtId="0" fontId="7" fillId="0" borderId="1" xfId="0" applyFont="1" applyBorder="1" applyAlignment="1">
      <alignment wrapText="1"/>
    </xf>
    <xf numFmtId="0" fontId="32" fillId="0" borderId="1" xfId="2" applyFont="1" applyBorder="1" applyProtection="1">
      <protection locked="0"/>
    </xf>
    <xf numFmtId="0" fontId="0" fillId="0" borderId="68" xfId="0" applyBorder="1"/>
    <xf numFmtId="164" fontId="12" fillId="6" borderId="7" xfId="0" applyNumberFormat="1" applyFont="1" applyFill="1" applyBorder="1" applyAlignment="1">
      <alignment horizontal="left"/>
    </xf>
    <xf numFmtId="0" fontId="4" fillId="0" borderId="1" xfId="0" applyFont="1" applyBorder="1" applyAlignment="1">
      <alignment horizontal="right" vertical="center"/>
    </xf>
    <xf numFmtId="0" fontId="1" fillId="0" borderId="1" xfId="0" applyFont="1" applyBorder="1"/>
    <xf numFmtId="0" fontId="4" fillId="0" borderId="1" xfId="0" applyFont="1" applyBorder="1" applyAlignment="1">
      <alignment vertical="top"/>
    </xf>
    <xf numFmtId="0" fontId="15" fillId="0" borderId="1" xfId="0" applyFont="1" applyBorder="1"/>
    <xf numFmtId="0" fontId="15" fillId="11" borderId="1" xfId="0" applyFont="1" applyFill="1" applyBorder="1"/>
    <xf numFmtId="164" fontId="7" fillId="0" borderId="1" xfId="0" applyNumberFormat="1" applyFont="1" applyBorder="1" applyAlignment="1">
      <alignment horizontal="center"/>
    </xf>
    <xf numFmtId="0" fontId="15" fillId="11" borderId="1" xfId="0" applyFont="1" applyFill="1" applyBorder="1" applyAlignment="1">
      <alignment horizontal="center"/>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3" fillId="0" borderId="64" xfId="0" applyFont="1" applyBorder="1" applyProtection="1">
      <protection locked="0"/>
    </xf>
    <xf numFmtId="0" fontId="13" fillId="0" borderId="66" xfId="0" applyFont="1" applyBorder="1" applyProtection="1">
      <protection locked="0"/>
    </xf>
    <xf numFmtId="0" fontId="12" fillId="6" borderId="1" xfId="0" applyFont="1" applyFill="1" applyBorder="1" applyAlignment="1">
      <alignment horizontal="right"/>
    </xf>
    <xf numFmtId="166" fontId="5" fillId="0" borderId="33" xfId="0" applyNumberFormat="1" applyFont="1" applyBorder="1" applyAlignment="1">
      <alignment horizontal="center"/>
    </xf>
    <xf numFmtId="172" fontId="5" fillId="0" borderId="33" xfId="0" applyNumberFormat="1" applyFont="1" applyBorder="1" applyAlignment="1">
      <alignment horizontal="center" wrapText="1"/>
    </xf>
    <xf numFmtId="0" fontId="5" fillId="6" borderId="1" xfId="0" applyFont="1" applyFill="1" applyBorder="1" applyAlignment="1" applyProtection="1">
      <alignment horizontal="center"/>
      <protection locked="0"/>
    </xf>
    <xf numFmtId="167" fontId="5" fillId="0" borderId="1" xfId="0" applyNumberFormat="1" applyFont="1" applyBorder="1" applyAlignment="1">
      <alignment horizontal="left"/>
    </xf>
    <xf numFmtId="0" fontId="0" fillId="0" borderId="27" xfId="0" applyBorder="1"/>
    <xf numFmtId="0" fontId="12" fillId="0" borderId="57" xfId="0" applyFont="1" applyBorder="1" applyAlignment="1">
      <alignment horizontal="right"/>
    </xf>
    <xf numFmtId="0" fontId="5" fillId="0" borderId="53" xfId="0" applyFont="1" applyBorder="1"/>
    <xf numFmtId="0" fontId="12" fillId="0" borderId="53" xfId="0" applyFont="1" applyBorder="1"/>
    <xf numFmtId="0" fontId="12" fillId="0" borderId="69" xfId="0" applyFont="1" applyBorder="1"/>
    <xf numFmtId="0" fontId="0" fillId="0" borderId="53" xfId="0" applyBorder="1"/>
    <xf numFmtId="1" fontId="12" fillId="6" borderId="16" xfId="0" applyNumberFormat="1" applyFont="1" applyFill="1" applyBorder="1" applyAlignment="1">
      <alignment horizontal="center"/>
    </xf>
    <xf numFmtId="0" fontId="12" fillId="0" borderId="70" xfId="0" applyFont="1" applyBorder="1"/>
    <xf numFmtId="0" fontId="12" fillId="0" borderId="70" xfId="0" applyFont="1" applyBorder="1" applyAlignment="1">
      <alignment horizontal="center"/>
    </xf>
    <xf numFmtId="0" fontId="5" fillId="6" borderId="1" xfId="0" applyFont="1" applyFill="1" applyBorder="1" applyAlignment="1">
      <alignment horizontal="center"/>
    </xf>
    <xf numFmtId="0" fontId="5" fillId="6" borderId="1" xfId="0" applyFont="1" applyFill="1" applyBorder="1" applyAlignment="1">
      <alignment horizontal="right"/>
    </xf>
    <xf numFmtId="0" fontId="5" fillId="6" borderId="19" xfId="0" applyFont="1" applyFill="1" applyBorder="1"/>
    <xf numFmtId="0" fontId="12" fillId="6" borderId="1" xfId="0" applyFont="1" applyFill="1" applyBorder="1"/>
    <xf numFmtId="0" fontId="5" fillId="6" borderId="42" xfId="0" applyFont="1" applyFill="1" applyBorder="1"/>
    <xf numFmtId="0" fontId="5" fillId="6" borderId="33" xfId="0" applyFont="1" applyFill="1" applyBorder="1" applyAlignment="1">
      <alignment horizontal="left"/>
    </xf>
    <xf numFmtId="164" fontId="12" fillId="6" borderId="33" xfId="0" applyNumberFormat="1" applyFont="1" applyFill="1" applyBorder="1"/>
    <xf numFmtId="170" fontId="12" fillId="0" borderId="57" xfId="0" applyNumberFormat="1" applyFont="1" applyBorder="1"/>
    <xf numFmtId="170" fontId="12" fillId="0" borderId="57" xfId="0" applyNumberFormat="1" applyFont="1" applyBorder="1" applyAlignment="1">
      <alignment horizontal="center"/>
    </xf>
    <xf numFmtId="0" fontId="0" fillId="0" borderId="60" xfId="0" applyBorder="1"/>
    <xf numFmtId="0" fontId="12" fillId="0" borderId="27" xfId="0" applyFont="1" applyBorder="1"/>
    <xf numFmtId="0" fontId="12" fillId="0" borderId="27" xfId="0" applyFont="1" applyBorder="1" applyAlignment="1">
      <alignment horizontal="center"/>
    </xf>
    <xf numFmtId="0" fontId="0" fillId="0" borderId="57" xfId="0" applyBorder="1"/>
    <xf numFmtId="14" fontId="5" fillId="0" borderId="14" xfId="0" applyNumberFormat="1" applyFont="1" applyBorder="1" applyAlignment="1" applyProtection="1">
      <alignment horizontal="left"/>
      <protection locked="0"/>
    </xf>
    <xf numFmtId="7" fontId="3" fillId="6" borderId="1" xfId="0" applyNumberFormat="1" applyFont="1" applyFill="1" applyBorder="1"/>
    <xf numFmtId="0" fontId="5" fillId="0" borderId="27" xfId="0" applyFont="1" applyBorder="1"/>
    <xf numFmtId="0" fontId="5" fillId="0" borderId="67" xfId="0" applyFont="1" applyBorder="1"/>
    <xf numFmtId="170" fontId="12" fillId="0" borderId="27" xfId="0" applyNumberFormat="1" applyFont="1" applyBorder="1" applyAlignment="1">
      <alignment horizontal="center"/>
    </xf>
    <xf numFmtId="0" fontId="5" fillId="0" borderId="68" xfId="0" applyFont="1" applyBorder="1"/>
    <xf numFmtId="0" fontId="5" fillId="0" borderId="60" xfId="0" applyFont="1" applyBorder="1"/>
    <xf numFmtId="0" fontId="12" fillId="0" borderId="71" xfId="0" applyFont="1" applyBorder="1"/>
    <xf numFmtId="0" fontId="0" fillId="0" borderId="30" xfId="0" applyBorder="1"/>
    <xf numFmtId="0" fontId="0" fillId="0" borderId="34" xfId="0" applyBorder="1"/>
    <xf numFmtId="14" fontId="5" fillId="5" borderId="1" xfId="0" applyNumberFormat="1" applyFont="1" applyFill="1" applyBorder="1" applyAlignment="1">
      <alignment horizontal="center" vertical="center"/>
    </xf>
    <xf numFmtId="14" fontId="5" fillId="5" borderId="1" xfId="0" applyNumberFormat="1" applyFont="1" applyFill="1" applyBorder="1" applyAlignment="1" applyProtection="1">
      <alignment horizontal="center"/>
      <protection locked="0"/>
    </xf>
    <xf numFmtId="0" fontId="5" fillId="0" borderId="60" xfId="0" applyFont="1" applyBorder="1" applyAlignment="1">
      <alignment horizontal="left"/>
    </xf>
    <xf numFmtId="0" fontId="12" fillId="0" borderId="15" xfId="0" applyFont="1" applyBorder="1"/>
    <xf numFmtId="0" fontId="6" fillId="0" borderId="37" xfId="0" applyFont="1" applyBorder="1" applyAlignment="1">
      <alignment horizontal="center"/>
    </xf>
    <xf numFmtId="0" fontId="0" fillId="0" borderId="29" xfId="0" applyBorder="1"/>
    <xf numFmtId="0" fontId="0" fillId="0" borderId="31" xfId="0" applyBorder="1"/>
    <xf numFmtId="0" fontId="24" fillId="0" borderId="29" xfId="0" applyFont="1" applyBorder="1"/>
    <xf numFmtId="0" fontId="24" fillId="0" borderId="30" xfId="0" applyFont="1" applyBorder="1" applyAlignment="1">
      <alignment horizontal="center"/>
    </xf>
    <xf numFmtId="0" fontId="0" fillId="0" borderId="1" xfId="0" applyBorder="1" applyAlignment="1">
      <alignment horizontal="center"/>
    </xf>
    <xf numFmtId="0" fontId="24" fillId="0" borderId="1" xfId="0" applyFont="1" applyBorder="1" applyAlignment="1">
      <alignment horizontal="center"/>
    </xf>
    <xf numFmtId="0" fontId="7" fillId="12" borderId="0" xfId="0" applyFont="1" applyFill="1"/>
    <xf numFmtId="0" fontId="7" fillId="0" borderId="27" xfId="0" applyFont="1" applyBorder="1"/>
    <xf numFmtId="0" fontId="9" fillId="0" borderId="29" xfId="0" applyFont="1" applyBorder="1"/>
    <xf numFmtId="0" fontId="9" fillId="0" borderId="30" xfId="0" applyFont="1" applyBorder="1"/>
    <xf numFmtId="0" fontId="9" fillId="0" borderId="31" xfId="0" applyFont="1" applyBorder="1"/>
    <xf numFmtId="0" fontId="7" fillId="0" borderId="33" xfId="0" applyFont="1" applyBorder="1"/>
    <xf numFmtId="0" fontId="7" fillId="0" borderId="32" xfId="0" applyFont="1" applyBorder="1" applyAlignment="1">
      <alignment horizontal="left"/>
    </xf>
    <xf numFmtId="0" fontId="7" fillId="0" borderId="37" xfId="0" applyFont="1" applyBorder="1"/>
    <xf numFmtId="5" fontId="7" fillId="0" borderId="37" xfId="0" applyNumberFormat="1" applyFont="1" applyBorder="1" applyAlignment="1">
      <alignment horizontal="center"/>
    </xf>
    <xf numFmtId="0" fontId="7" fillId="0" borderId="35" xfId="0" applyFont="1" applyBorder="1" applyAlignment="1">
      <alignment horizontal="center"/>
    </xf>
    <xf numFmtId="0" fontId="7" fillId="0" borderId="36" xfId="0" applyFont="1" applyBorder="1" applyProtection="1">
      <protection locked="0"/>
    </xf>
    <xf numFmtId="0" fontId="7" fillId="0" borderId="54" xfId="0" applyFont="1" applyBorder="1"/>
    <xf numFmtId="0" fontId="7" fillId="0" borderId="55" xfId="0" applyFont="1" applyBorder="1"/>
    <xf numFmtId="0" fontId="7" fillId="0" borderId="56" xfId="0" applyFont="1" applyBorder="1"/>
    <xf numFmtId="165" fontId="7" fillId="0" borderId="37" xfId="0" applyNumberFormat="1" applyFont="1" applyBorder="1" applyAlignment="1" applyProtection="1">
      <alignment horizontal="center"/>
      <protection locked="0"/>
    </xf>
    <xf numFmtId="1" fontId="6" fillId="0" borderId="15" xfId="0" applyNumberFormat="1" applyFont="1" applyBorder="1"/>
    <xf numFmtId="0" fontId="7" fillId="12" borderId="0" xfId="0" applyFont="1" applyFill="1" applyProtection="1">
      <protection locked="0"/>
    </xf>
    <xf numFmtId="0" fontId="7" fillId="0" borderId="57" xfId="0" applyFont="1" applyBorder="1"/>
    <xf numFmtId="1" fontId="7" fillId="0" borderId="13" xfId="0" applyNumberFormat="1" applyFont="1" applyBorder="1" applyAlignment="1">
      <alignment horizontal="right"/>
    </xf>
    <xf numFmtId="0" fontId="7" fillId="0" borderId="15" xfId="0" applyFont="1" applyBorder="1" applyAlignment="1">
      <alignment horizontal="right"/>
    </xf>
    <xf numFmtId="14" fontId="5" fillId="0" borderId="1" xfId="0" applyNumberFormat="1" applyFont="1" applyBorder="1" applyAlignment="1" applyProtection="1">
      <alignment horizontal="center"/>
      <protection locked="0"/>
    </xf>
    <xf numFmtId="0" fontId="5" fillId="0" borderId="1" xfId="0" applyFont="1" applyBorder="1" applyAlignment="1">
      <alignment horizontal="left"/>
    </xf>
    <xf numFmtId="170" fontId="5" fillId="0" borderId="1" xfId="0" applyNumberFormat="1" applyFont="1" applyBorder="1" applyAlignment="1">
      <alignment horizontal="right"/>
    </xf>
    <xf numFmtId="0" fontId="5" fillId="0" borderId="10" xfId="0" applyFont="1" applyBorder="1" applyAlignment="1">
      <alignment horizontal="center" vertical="center"/>
    </xf>
    <xf numFmtId="0" fontId="5" fillId="0" borderId="11" xfId="0" applyFont="1" applyBorder="1" applyAlignment="1">
      <alignment horizontal="center"/>
    </xf>
    <xf numFmtId="0" fontId="10" fillId="3" borderId="32" xfId="0" applyFont="1" applyFill="1" applyBorder="1" applyAlignment="1">
      <alignment vertical="top"/>
    </xf>
    <xf numFmtId="0" fontId="10" fillId="3" borderId="1" xfId="0" applyFont="1" applyFill="1" applyBorder="1" applyAlignment="1">
      <alignment horizontal="center" vertical="top"/>
    </xf>
    <xf numFmtId="0" fontId="10" fillId="3" borderId="33" xfId="0" applyFont="1" applyFill="1" applyBorder="1" applyAlignment="1">
      <alignment vertical="top"/>
    </xf>
    <xf numFmtId="0" fontId="11" fillId="3" borderId="32" xfId="0" applyFont="1" applyFill="1" applyBorder="1" applyAlignment="1">
      <alignment vertical="top"/>
    </xf>
    <xf numFmtId="0" fontId="11" fillId="3" borderId="1" xfId="0" applyFont="1" applyFill="1" applyBorder="1" applyAlignment="1">
      <alignment horizontal="right" vertical="top"/>
    </xf>
    <xf numFmtId="0" fontId="11" fillId="3" borderId="1" xfId="0" applyFont="1" applyFill="1" applyBorder="1" applyAlignment="1">
      <alignment vertical="top"/>
    </xf>
    <xf numFmtId="0" fontId="11" fillId="3" borderId="1" xfId="0" applyFont="1" applyFill="1" applyBorder="1" applyAlignment="1">
      <alignment horizontal="center" vertical="top"/>
    </xf>
    <xf numFmtId="0" fontId="11" fillId="3" borderId="4" xfId="0" applyFont="1" applyFill="1" applyBorder="1" applyAlignment="1">
      <alignment vertical="top"/>
    </xf>
    <xf numFmtId="0" fontId="11" fillId="3" borderId="33" xfId="0" applyFont="1" applyFill="1" applyBorder="1" applyAlignment="1">
      <alignment vertical="top"/>
    </xf>
    <xf numFmtId="0" fontId="5" fillId="0" borderId="12" xfId="0" applyFont="1" applyBorder="1" applyAlignment="1">
      <alignment horizontal="center" vertical="center"/>
    </xf>
    <xf numFmtId="0" fontId="11" fillId="0" borderId="1" xfId="0" applyFont="1" applyBorder="1" applyAlignment="1">
      <alignment horizontal="center" vertical="top" wrapText="1"/>
    </xf>
    <xf numFmtId="0" fontId="11" fillId="0" borderId="4" xfId="0" applyFont="1" applyBorder="1" applyAlignment="1">
      <alignment horizontal="center" vertical="top" wrapText="1"/>
    </xf>
    <xf numFmtId="0" fontId="11" fillId="0" borderId="33" xfId="0" applyFont="1" applyBorder="1" applyAlignment="1">
      <alignment horizontal="center" vertical="top" wrapText="1"/>
    </xf>
    <xf numFmtId="0" fontId="33" fillId="0" borderId="1" xfId="0" applyFont="1" applyBorder="1" applyAlignment="1">
      <alignment horizontal="center" vertical="top" wrapText="1"/>
    </xf>
    <xf numFmtId="0" fontId="5" fillId="0" borderId="1" xfId="0" applyFont="1" applyBorder="1" applyAlignment="1">
      <alignment horizontal="right" wrapText="1"/>
    </xf>
    <xf numFmtId="0" fontId="5" fillId="0" borderId="4" xfId="0" applyFont="1" applyBorder="1" applyAlignment="1">
      <alignment horizontal="center" wrapText="1"/>
    </xf>
    <xf numFmtId="0" fontId="5" fillId="0" borderId="33" xfId="0" applyFont="1" applyBorder="1" applyAlignment="1">
      <alignment horizontal="center" wrapText="1"/>
    </xf>
    <xf numFmtId="0" fontId="5" fillId="0" borderId="32" xfId="0" applyFont="1" applyBorder="1" applyAlignment="1">
      <alignment horizontal="left"/>
    </xf>
    <xf numFmtId="0" fontId="5" fillId="0" borderId="33" xfId="0" applyFont="1" applyBorder="1" applyAlignment="1">
      <alignment horizontal="center"/>
    </xf>
    <xf numFmtId="0" fontId="5" fillId="0" borderId="1" xfId="0" applyFont="1" applyBorder="1" applyAlignment="1">
      <alignment horizontal="left" vertical="center"/>
    </xf>
    <xf numFmtId="170" fontId="5" fillId="0" borderId="33" xfId="0" applyNumberFormat="1" applyFont="1" applyBorder="1" applyAlignment="1">
      <alignment horizontal="center"/>
    </xf>
    <xf numFmtId="0" fontId="5" fillId="0" borderId="32" xfId="0" applyFont="1" applyBorder="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vertical="center"/>
    </xf>
    <xf numFmtId="0" fontId="5" fillId="0" borderId="32" xfId="0" applyFont="1" applyBorder="1" applyAlignment="1">
      <alignment horizontal="left" wrapText="1"/>
    </xf>
    <xf numFmtId="0" fontId="5" fillId="0" borderId="1" xfId="0" applyFont="1" applyBorder="1" applyAlignment="1">
      <alignment horizontal="left" wrapText="1"/>
    </xf>
    <xf numFmtId="0" fontId="12" fillId="0" borderId="36" xfId="0" applyFont="1" applyBorder="1"/>
    <xf numFmtId="0" fontId="6" fillId="0" borderId="15" xfId="0" applyFont="1" applyBorder="1" applyAlignment="1">
      <alignment horizontal="center" vertical="center"/>
    </xf>
    <xf numFmtId="0" fontId="6" fillId="0" borderId="35" xfId="0" applyFont="1" applyBorder="1" applyAlignment="1">
      <alignment horizontal="center" vertical="center"/>
    </xf>
    <xf numFmtId="14" fontId="5" fillId="0" borderId="1" xfId="0" applyNumberFormat="1" applyFont="1" applyBorder="1" applyAlignment="1">
      <alignment horizontal="center"/>
    </xf>
    <xf numFmtId="14" fontId="5" fillId="0" borderId="37" xfId="0" applyNumberFormat="1" applyFont="1" applyBorder="1" applyAlignment="1">
      <alignment horizontal="center"/>
    </xf>
    <xf numFmtId="0" fontId="5" fillId="0" borderId="15" xfId="0" applyFont="1" applyBorder="1" applyAlignment="1">
      <alignment horizontal="center"/>
    </xf>
    <xf numFmtId="164" fontId="5" fillId="0" borderId="7" xfId="0" applyNumberFormat="1" applyFont="1" applyBorder="1" applyAlignment="1">
      <alignment horizontal="center"/>
    </xf>
    <xf numFmtId="164" fontId="5" fillId="0" borderId="37" xfId="0" applyNumberFormat="1" applyFont="1" applyBorder="1" applyAlignment="1">
      <alignment horizontal="center"/>
    </xf>
    <xf numFmtId="0" fontId="12" fillId="0" borderId="32" xfId="0" applyFont="1" applyBorder="1"/>
    <xf numFmtId="0" fontId="12" fillId="0" borderId="54" xfId="0" applyFont="1" applyBorder="1"/>
    <xf numFmtId="0" fontId="5" fillId="0" borderId="55" xfId="0" applyFont="1" applyBorder="1"/>
    <xf numFmtId="0" fontId="5" fillId="0" borderId="56" xfId="0" applyFont="1" applyBorder="1"/>
    <xf numFmtId="0" fontId="12" fillId="0" borderId="1" xfId="0" applyFont="1" applyBorder="1" applyAlignment="1">
      <alignment horizontal="left"/>
    </xf>
    <xf numFmtId="0" fontId="12" fillId="0" borderId="1" xfId="0" applyFont="1" applyBorder="1" applyAlignment="1">
      <alignment horizontal="center"/>
    </xf>
    <xf numFmtId="0" fontId="12" fillId="0" borderId="1" xfId="0" applyFont="1" applyBorder="1"/>
    <xf numFmtId="7" fontId="7" fillId="0" borderId="33" xfId="0" applyNumberFormat="1" applyFont="1" applyBorder="1" applyAlignment="1">
      <alignment horizontal="center"/>
    </xf>
    <xf numFmtId="173" fontId="7" fillId="0" borderId="33" xfId="0" applyNumberFormat="1" applyFont="1" applyBorder="1"/>
    <xf numFmtId="165" fontId="7" fillId="0" borderId="33" xfId="0" applyNumberFormat="1" applyFont="1" applyBorder="1" applyAlignment="1">
      <alignment horizontal="center"/>
    </xf>
    <xf numFmtId="0" fontId="0" fillId="0" borderId="0" xfId="0" quotePrefix="1"/>
    <xf numFmtId="0" fontId="5" fillId="0" borderId="14" xfId="0" applyFont="1" applyBorder="1" applyProtection="1">
      <protection locked="0"/>
    </xf>
    <xf numFmtId="0" fontId="24" fillId="0" borderId="0" xfId="0" applyFont="1"/>
    <xf numFmtId="0" fontId="34" fillId="0" borderId="4" xfId="0" applyFont="1" applyBorder="1" applyAlignment="1">
      <alignment horizontal="left" vertical="top" wrapText="1"/>
    </xf>
    <xf numFmtId="0" fontId="34" fillId="0" borderId="1" xfId="0" applyFont="1" applyBorder="1" applyAlignment="1">
      <alignment horizontal="left"/>
    </xf>
    <xf numFmtId="0" fontId="1" fillId="0" borderId="50" xfId="0" applyFont="1" applyBorder="1" applyAlignment="1">
      <alignment horizontal="left"/>
    </xf>
    <xf numFmtId="0" fontId="2" fillId="0" borderId="72" xfId="0" applyFont="1" applyBorder="1" applyAlignment="1">
      <alignment wrapText="1"/>
    </xf>
    <xf numFmtId="0" fontId="2" fillId="0" borderId="72" xfId="0" applyFont="1" applyBorder="1" applyAlignment="1">
      <alignment vertical="top" wrapText="1"/>
    </xf>
    <xf numFmtId="0" fontId="2" fillId="0" borderId="51" xfId="0" applyFont="1" applyBorder="1" applyAlignment="1">
      <alignment vertical="top" wrapText="1"/>
    </xf>
    <xf numFmtId="0" fontId="3" fillId="0" borderId="52" xfId="0" applyFont="1" applyBorder="1" applyAlignment="1">
      <alignment horizontal="right" wrapText="1"/>
    </xf>
    <xf numFmtId="0" fontId="3" fillId="0" borderId="53" xfId="0" applyFont="1" applyBorder="1" applyAlignment="1">
      <alignment horizontal="center"/>
    </xf>
    <xf numFmtId="0" fontId="4" fillId="0" borderId="53" xfId="0" applyFont="1" applyBorder="1" applyAlignment="1">
      <alignment vertical="center" wrapText="1"/>
    </xf>
    <xf numFmtId="0" fontId="6" fillId="0" borderId="52" xfId="0" applyFont="1" applyBorder="1" applyAlignment="1">
      <alignment horizontal="right" wrapText="1"/>
    </xf>
    <xf numFmtId="0" fontId="6" fillId="0" borderId="53" xfId="0" applyFont="1" applyBorder="1" applyAlignment="1">
      <alignment horizontal="center"/>
    </xf>
    <xf numFmtId="0" fontId="7" fillId="0" borderId="52" xfId="0" applyFont="1" applyBorder="1" applyAlignment="1">
      <alignment horizontal="right" wrapText="1"/>
    </xf>
    <xf numFmtId="0" fontId="7" fillId="0" borderId="53" xfId="0" applyFont="1" applyBorder="1" applyAlignment="1">
      <alignment horizontal="center"/>
    </xf>
    <xf numFmtId="0" fontId="8" fillId="0" borderId="52" xfId="0" applyFont="1" applyBorder="1" applyAlignment="1">
      <alignment horizontal="right" wrapText="1"/>
    </xf>
    <xf numFmtId="0" fontId="7" fillId="0" borderId="52" xfId="0" applyFont="1" applyBorder="1" applyAlignment="1">
      <alignment horizontal="center"/>
    </xf>
    <xf numFmtId="0" fontId="7" fillId="3" borderId="73" xfId="0" applyFont="1" applyFill="1" applyBorder="1" applyAlignment="1">
      <alignment horizontal="center"/>
    </xf>
    <xf numFmtId="0" fontId="7" fillId="3" borderId="74" xfId="0" applyFont="1" applyFill="1" applyBorder="1" applyAlignment="1">
      <alignment horizontal="center"/>
    </xf>
    <xf numFmtId="0" fontId="9" fillId="0" borderId="75" xfId="0" applyFont="1" applyBorder="1" applyAlignment="1">
      <alignment horizontal="right" wrapText="1"/>
    </xf>
    <xf numFmtId="0" fontId="7" fillId="0" borderId="76" xfId="0" applyFont="1" applyBorder="1" applyAlignment="1">
      <alignment horizontal="center"/>
    </xf>
    <xf numFmtId="0" fontId="7" fillId="0" borderId="77" xfId="0" applyFont="1" applyBorder="1" applyAlignment="1">
      <alignment horizontal="center"/>
    </xf>
    <xf numFmtId="169" fontId="7" fillId="0" borderId="1" xfId="0" applyNumberFormat="1" applyFont="1" applyBorder="1" applyAlignment="1">
      <alignment horizontal="center"/>
    </xf>
    <xf numFmtId="0" fontId="7" fillId="3" borderId="52" xfId="0" applyFont="1" applyFill="1" applyBorder="1" applyAlignment="1">
      <alignment horizontal="right" wrapText="1"/>
    </xf>
    <xf numFmtId="0" fontId="7" fillId="3" borderId="53" xfId="0" applyFont="1" applyFill="1" applyBorder="1"/>
    <xf numFmtId="0" fontId="7" fillId="0" borderId="59" xfId="0" applyFont="1" applyBorder="1" applyAlignment="1">
      <alignment horizontal="center"/>
    </xf>
    <xf numFmtId="0" fontId="7" fillId="0" borderId="27" xfId="0" applyFont="1" applyBorder="1" applyAlignment="1">
      <alignment horizontal="center"/>
    </xf>
    <xf numFmtId="165" fontId="7" fillId="0" borderId="27" xfId="0" applyNumberFormat="1" applyFont="1" applyBorder="1" applyAlignment="1">
      <alignment horizontal="center"/>
    </xf>
    <xf numFmtId="0" fontId="7" fillId="0" borderId="60" xfId="0" applyFont="1" applyBorder="1" applyAlignment="1">
      <alignment horizontal="center"/>
    </xf>
    <xf numFmtId="0" fontId="7" fillId="7" borderId="28" xfId="0" applyFont="1" applyFill="1" applyBorder="1" applyAlignment="1" applyProtection="1">
      <alignment horizontal="center"/>
      <protection locked="0"/>
    </xf>
    <xf numFmtId="164" fontId="7" fillId="7" borderId="28" xfId="0" applyNumberFormat="1" applyFont="1" applyFill="1" applyBorder="1" applyAlignment="1" applyProtection="1">
      <alignment horizontal="center"/>
      <protection locked="0"/>
    </xf>
    <xf numFmtId="14" fontId="7" fillId="7" borderId="28" xfId="0" applyNumberFormat="1" applyFont="1" applyFill="1" applyBorder="1" applyAlignment="1" applyProtection="1">
      <alignment horizontal="center"/>
      <protection locked="0"/>
    </xf>
    <xf numFmtId="0" fontId="7" fillId="2" borderId="28" xfId="0" applyFont="1" applyFill="1" applyBorder="1" applyAlignment="1" applyProtection="1">
      <alignment horizontal="center"/>
      <protection locked="0"/>
    </xf>
    <xf numFmtId="167" fontId="7" fillId="2" borderId="28" xfId="0" applyNumberFormat="1" applyFont="1" applyFill="1" applyBorder="1" applyAlignment="1" applyProtection="1">
      <alignment horizontal="center"/>
      <protection locked="0"/>
    </xf>
    <xf numFmtId="168" fontId="7" fillId="2" borderId="28" xfId="0" applyNumberFormat="1" applyFont="1" applyFill="1" applyBorder="1" applyAlignment="1" applyProtection="1">
      <alignment horizontal="center"/>
      <protection locked="0"/>
    </xf>
    <xf numFmtId="14" fontId="7" fillId="2" borderId="28" xfId="0" applyNumberFormat="1" applyFont="1" applyFill="1" applyBorder="1" applyAlignment="1" applyProtection="1">
      <alignment horizontal="center"/>
      <protection locked="0"/>
    </xf>
    <xf numFmtId="164" fontId="7" fillId="2" borderId="28" xfId="0" applyNumberFormat="1" applyFont="1" applyFill="1" applyBorder="1" applyAlignment="1" applyProtection="1">
      <alignment horizontal="center"/>
      <protection locked="0"/>
    </xf>
    <xf numFmtId="170" fontId="7" fillId="2" borderId="28" xfId="0" applyNumberFormat="1" applyFont="1" applyFill="1" applyBorder="1" applyAlignment="1" applyProtection="1">
      <alignment horizontal="center"/>
      <protection locked="0"/>
    </xf>
    <xf numFmtId="172" fontId="7" fillId="12" borderId="28" xfId="0" applyNumberFormat="1" applyFont="1" applyFill="1" applyBorder="1" applyAlignment="1" applyProtection="1">
      <alignment horizontal="center"/>
      <protection locked="0"/>
    </xf>
    <xf numFmtId="0" fontId="24" fillId="12" borderId="28" xfId="0" applyFont="1" applyFill="1" applyBorder="1" applyAlignment="1" applyProtection="1">
      <alignment horizontal="right"/>
      <protection locked="0"/>
    </xf>
    <xf numFmtId="0" fontId="7" fillId="10" borderId="28" xfId="0" applyFont="1" applyFill="1" applyBorder="1" applyAlignment="1" applyProtection="1">
      <alignment horizontal="center"/>
      <protection locked="0"/>
    </xf>
    <xf numFmtId="168" fontId="7" fillId="10" borderId="28" xfId="0" applyNumberFormat="1" applyFont="1" applyFill="1" applyBorder="1" applyAlignment="1" applyProtection="1">
      <alignment horizontal="center"/>
      <protection locked="0"/>
    </xf>
    <xf numFmtId="14" fontId="7" fillId="10" borderId="28" xfId="0" applyNumberFormat="1" applyFont="1" applyFill="1" applyBorder="1" applyAlignment="1" applyProtection="1">
      <alignment horizontal="center"/>
      <protection locked="0"/>
    </xf>
    <xf numFmtId="170" fontId="5" fillId="2" borderId="28" xfId="0" applyNumberFormat="1"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5" fillId="0" borderId="78" xfId="0" applyFont="1" applyBorder="1" applyAlignment="1">
      <alignment horizontal="right"/>
    </xf>
    <xf numFmtId="0" fontId="5" fillId="0" borderId="79" xfId="0" applyFont="1" applyBorder="1"/>
    <xf numFmtId="170" fontId="5" fillId="0" borderId="80" xfId="0" applyNumberFormat="1" applyFont="1" applyBorder="1"/>
    <xf numFmtId="170" fontId="5" fillId="2" borderId="81" xfId="0" applyNumberFormat="1" applyFont="1" applyFill="1" applyBorder="1" applyAlignment="1" applyProtection="1">
      <alignment horizontal="center"/>
      <protection locked="0"/>
    </xf>
    <xf numFmtId="0" fontId="5" fillId="0" borderId="82" xfId="0" applyFont="1" applyBorder="1"/>
    <xf numFmtId="170" fontId="5" fillId="2" borderId="83" xfId="0" applyNumberFormat="1" applyFont="1" applyFill="1" applyBorder="1" applyAlignment="1" applyProtection="1">
      <alignment horizontal="center"/>
      <protection locked="0"/>
    </xf>
    <xf numFmtId="170" fontId="5" fillId="0" borderId="56" xfId="0" applyNumberFormat="1" applyFont="1" applyBorder="1" applyAlignment="1">
      <alignment horizontal="center"/>
    </xf>
    <xf numFmtId="0" fontId="5" fillId="2" borderId="83" xfId="0" applyFont="1" applyFill="1" applyBorder="1" applyAlignment="1" applyProtection="1">
      <alignment horizontal="center"/>
      <protection locked="0"/>
    </xf>
    <xf numFmtId="0" fontId="5" fillId="4" borderId="33" xfId="0" applyFont="1" applyFill="1" applyBorder="1" applyAlignment="1">
      <alignment horizontal="center"/>
    </xf>
    <xf numFmtId="0" fontId="5" fillId="2" borderId="81" xfId="0" applyFont="1" applyFill="1" applyBorder="1" applyProtection="1">
      <protection locked="0"/>
    </xf>
    <xf numFmtId="44" fontId="5" fillId="2" borderId="83" xfId="0" applyNumberFormat="1" applyFont="1" applyFill="1" applyBorder="1" applyProtection="1">
      <protection locked="0"/>
    </xf>
    <xf numFmtId="7" fontId="5" fillId="0" borderId="56" xfId="0" applyNumberFormat="1" applyFont="1" applyBorder="1" applyAlignment="1">
      <alignment horizontal="center"/>
    </xf>
    <xf numFmtId="44" fontId="5" fillId="2" borderId="81" xfId="0" applyNumberFormat="1" applyFont="1" applyFill="1" applyBorder="1" applyProtection="1">
      <protection locked="0"/>
    </xf>
    <xf numFmtId="14" fontId="5" fillId="2" borderId="83" xfId="0" applyNumberFormat="1" applyFont="1" applyFill="1" applyBorder="1" applyProtection="1">
      <protection locked="0"/>
    </xf>
    <xf numFmtId="0" fontId="5" fillId="2" borderId="28" xfId="0" applyFont="1" applyFill="1" applyBorder="1" applyAlignment="1" applyProtection="1">
      <alignment horizontal="center" vertical="center"/>
      <protection locked="0"/>
    </xf>
    <xf numFmtId="1" fontId="5" fillId="2" borderId="28" xfId="0" applyNumberFormat="1" applyFont="1" applyFill="1" applyBorder="1" applyAlignment="1" applyProtection="1">
      <alignment horizontal="center" vertical="center"/>
      <protection locked="0"/>
    </xf>
    <xf numFmtId="2" fontId="5" fillId="2" borderId="28"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left" wrapText="1"/>
      <protection locked="0"/>
    </xf>
    <xf numFmtId="0" fontId="7" fillId="13" borderId="28" xfId="0" applyFont="1" applyFill="1" applyBorder="1" applyAlignment="1">
      <alignment wrapText="1"/>
    </xf>
    <xf numFmtId="0" fontId="7" fillId="13" borderId="28" xfId="0" applyFont="1" applyFill="1" applyBorder="1" applyAlignment="1">
      <alignment horizontal="left" wrapText="1"/>
    </xf>
    <xf numFmtId="165" fontId="7" fillId="0" borderId="7" xfId="0" applyNumberFormat="1" applyFont="1" applyBorder="1" applyAlignment="1" applyProtection="1">
      <alignment horizontal="center"/>
      <protection locked="0"/>
    </xf>
    <xf numFmtId="0" fontId="15" fillId="0" borderId="7" xfId="0" applyFont="1" applyBorder="1" applyProtection="1">
      <protection locked="0"/>
    </xf>
    <xf numFmtId="164" fontId="7" fillId="0" borderId="7" xfId="0" applyNumberFormat="1" applyFont="1" applyBorder="1" applyAlignment="1">
      <alignment horizontal="center"/>
    </xf>
    <xf numFmtId="0" fontId="15" fillId="0" borderId="37" xfId="0" applyFont="1" applyBorder="1"/>
  </cellXfs>
  <cellStyles count="3">
    <cellStyle name="Hyperlink" xfId="2" builtinId="8"/>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259080</xdr:colOff>
          <xdr:row>10</xdr:row>
          <xdr:rowOff>266700</xdr:rowOff>
        </xdr:from>
        <xdr:to>
          <xdr:col>2</xdr:col>
          <xdr:colOff>563880</xdr:colOff>
          <xdr:row>12</xdr:row>
          <xdr:rowOff>7620</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10</xdr:row>
          <xdr:rowOff>266700</xdr:rowOff>
        </xdr:from>
        <xdr:to>
          <xdr:col>3</xdr:col>
          <xdr:colOff>792480</xdr:colOff>
          <xdr:row>12</xdr:row>
          <xdr:rowOff>7620</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266700</xdr:rowOff>
        </xdr:from>
        <xdr:to>
          <xdr:col>2</xdr:col>
          <xdr:colOff>563880</xdr:colOff>
          <xdr:row>13</xdr:row>
          <xdr:rowOff>30480</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11</xdr:row>
          <xdr:rowOff>266700</xdr:rowOff>
        </xdr:from>
        <xdr:to>
          <xdr:col>3</xdr:col>
          <xdr:colOff>792480</xdr:colOff>
          <xdr:row>13</xdr:row>
          <xdr:rowOff>30480</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266700</xdr:rowOff>
        </xdr:from>
        <xdr:to>
          <xdr:col>2</xdr:col>
          <xdr:colOff>563880</xdr:colOff>
          <xdr:row>14</xdr:row>
          <xdr:rowOff>30480</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12</xdr:row>
          <xdr:rowOff>266700</xdr:rowOff>
        </xdr:from>
        <xdr:to>
          <xdr:col>3</xdr:col>
          <xdr:colOff>792480</xdr:colOff>
          <xdr:row>14</xdr:row>
          <xdr:rowOff>30480</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13</xdr:row>
          <xdr:rowOff>266700</xdr:rowOff>
        </xdr:from>
        <xdr:to>
          <xdr:col>2</xdr:col>
          <xdr:colOff>563880</xdr:colOff>
          <xdr:row>15</xdr:row>
          <xdr:rowOff>30480</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13</xdr:row>
          <xdr:rowOff>266700</xdr:rowOff>
        </xdr:from>
        <xdr:to>
          <xdr:col>3</xdr:col>
          <xdr:colOff>792480</xdr:colOff>
          <xdr:row>15</xdr:row>
          <xdr:rowOff>30480</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14</xdr:row>
          <xdr:rowOff>266700</xdr:rowOff>
        </xdr:from>
        <xdr:to>
          <xdr:col>2</xdr:col>
          <xdr:colOff>563880</xdr:colOff>
          <xdr:row>16</xdr:row>
          <xdr:rowOff>30480</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14</xdr:row>
          <xdr:rowOff>266700</xdr:rowOff>
        </xdr:from>
        <xdr:to>
          <xdr:col>3</xdr:col>
          <xdr:colOff>792480</xdr:colOff>
          <xdr:row>16</xdr:row>
          <xdr:rowOff>30480</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15</xdr:row>
          <xdr:rowOff>266700</xdr:rowOff>
        </xdr:from>
        <xdr:to>
          <xdr:col>2</xdr:col>
          <xdr:colOff>563880</xdr:colOff>
          <xdr:row>17</xdr:row>
          <xdr:rowOff>30480</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487680</xdr:colOff>
          <xdr:row>15</xdr:row>
          <xdr:rowOff>266700</xdr:rowOff>
        </xdr:from>
        <xdr:to>
          <xdr:col>3</xdr:col>
          <xdr:colOff>792480</xdr:colOff>
          <xdr:row>17</xdr:row>
          <xdr:rowOff>30480</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5</xdr:col>
          <xdr:colOff>1943100</xdr:colOff>
          <xdr:row>29</xdr:row>
          <xdr:rowOff>190500</xdr:rowOff>
        </xdr:from>
        <xdr:to>
          <xdr:col>7</xdr:col>
          <xdr:colOff>7620</xdr:colOff>
          <xdr:row>31</xdr:row>
          <xdr:rowOff>7620</xdr:rowOff>
        </xdr:to>
        <xdr:sp macro="" textlink="">
          <xdr:nvSpPr>
            <xdr:cNvPr id="4100" name="Check Box 4" descr="Patient/Guardian declares they have no deductions checkbox"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419100</xdr:colOff>
          <xdr:row>51</xdr:row>
          <xdr:rowOff>190500</xdr:rowOff>
        </xdr:from>
        <xdr:to>
          <xdr:col>1</xdr:col>
          <xdr:colOff>723900</xdr:colOff>
          <xdr:row>53</xdr:row>
          <xdr:rowOff>7620</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1127760</xdr:colOff>
          <xdr:row>52</xdr:row>
          <xdr:rowOff>7620</xdr:rowOff>
        </xdr:from>
        <xdr:to>
          <xdr:col>3</xdr:col>
          <xdr:colOff>7620</xdr:colOff>
          <xdr:row>53</xdr:row>
          <xdr:rowOff>22860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60960</xdr:colOff>
          <xdr:row>52</xdr:row>
          <xdr:rowOff>7620</xdr:rowOff>
        </xdr:from>
        <xdr:to>
          <xdr:col>4</xdr:col>
          <xdr:colOff>381000</xdr:colOff>
          <xdr:row>53</xdr:row>
          <xdr:rowOff>7620</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693420</xdr:colOff>
          <xdr:row>52</xdr:row>
          <xdr:rowOff>22860</xdr:rowOff>
        </xdr:from>
        <xdr:to>
          <xdr:col>4</xdr:col>
          <xdr:colOff>982980</xdr:colOff>
          <xdr:row>53</xdr:row>
          <xdr:rowOff>22860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pps.colorado.gov/apps/maps/hcpf.ma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94"/>
  <sheetViews>
    <sheetView showGridLines="0" showRowColHeaders="0" tabSelected="1" zoomScaleNormal="100" workbookViewId="0">
      <selection activeCell="C7" sqref="C7"/>
    </sheetView>
  </sheetViews>
  <sheetFormatPr defaultColWidth="12.59765625" defaultRowHeight="15" customHeight="1" x14ac:dyDescent="0.25"/>
  <cols>
    <col min="1" max="1" width="1.19921875" style="237" customWidth="1"/>
    <col min="2" max="2" width="62.3984375" style="237" customWidth="1"/>
    <col min="3" max="3" width="39.8984375" style="261" customWidth="1"/>
    <col min="4" max="4" width="1.19921875" style="237" customWidth="1"/>
    <col min="5" max="5" width="1.5" style="237" customWidth="1"/>
    <col min="6" max="6" width="1.19921875" style="237" customWidth="1"/>
    <col min="7" max="8" width="12.59765625" style="237"/>
    <col min="9" max="9" width="23.19921875" style="237" customWidth="1"/>
    <col min="10" max="11" width="12.59765625" style="237"/>
    <col min="12" max="12" width="15.5" style="237" customWidth="1"/>
    <col min="13" max="16384" width="12.59765625" style="237"/>
  </cols>
  <sheetData>
    <row r="1" spans="1:15" ht="75" customHeight="1" x14ac:dyDescent="0.25">
      <c r="B1" s="358" t="str">
        <f>"Version"&amp;" "&amp; 'Background Information'!$B$1</f>
        <v>Version 3</v>
      </c>
      <c r="E1" s="262"/>
    </row>
    <row r="2" spans="1:15" ht="17.399999999999999" x14ac:dyDescent="0.3">
      <c r="A2" s="244"/>
      <c r="B2" s="357" t="s">
        <v>0</v>
      </c>
      <c r="C2" s="244"/>
      <c r="D2" s="244"/>
      <c r="E2" s="262"/>
      <c r="F2" s="244"/>
      <c r="G2" s="241"/>
      <c r="H2" s="107"/>
      <c r="I2" s="107"/>
      <c r="J2" s="107"/>
      <c r="K2" s="107"/>
      <c r="L2" s="107"/>
      <c r="M2" s="107"/>
      <c r="N2" s="107"/>
      <c r="O2" s="107"/>
    </row>
    <row r="3" spans="1:15" ht="22.5" customHeight="1" x14ac:dyDescent="0.3">
      <c r="A3" s="245"/>
      <c r="B3" s="359" t="s">
        <v>1</v>
      </c>
      <c r="C3" s="360"/>
      <c r="D3" s="245"/>
      <c r="E3" s="263"/>
      <c r="F3" s="107"/>
      <c r="I3" s="107"/>
      <c r="J3" s="107"/>
      <c r="K3" s="107"/>
      <c r="L3" s="107"/>
      <c r="M3" s="107"/>
      <c r="N3" s="107"/>
      <c r="O3" s="107"/>
    </row>
    <row r="4" spans="1:15" ht="14.4" x14ac:dyDescent="0.3">
      <c r="A4" s="246"/>
      <c r="B4" s="247"/>
      <c r="C4" s="246"/>
      <c r="D4" s="246"/>
      <c r="E4" s="264"/>
      <c r="F4" s="246"/>
      <c r="G4" s="238"/>
      <c r="H4" s="107"/>
      <c r="I4" s="107"/>
      <c r="J4" s="107"/>
      <c r="K4" s="107"/>
      <c r="L4" s="107"/>
      <c r="M4" s="107"/>
      <c r="N4" s="107"/>
      <c r="O4" s="107"/>
    </row>
    <row r="5" spans="1:15" ht="14.4" x14ac:dyDescent="0.3">
      <c r="A5" s="248"/>
      <c r="B5" s="249" t="s">
        <v>2</v>
      </c>
      <c r="C5" s="361"/>
      <c r="D5" s="248"/>
      <c r="E5" s="264"/>
      <c r="F5" s="248"/>
      <c r="G5" s="238"/>
      <c r="H5" s="107"/>
      <c r="I5" s="107"/>
      <c r="J5" s="107"/>
      <c r="K5" s="107"/>
      <c r="L5" s="107"/>
      <c r="M5" s="107"/>
      <c r="N5" s="107"/>
      <c r="O5" s="107"/>
    </row>
    <row r="6" spans="1:15" ht="7.5" customHeight="1" x14ac:dyDescent="0.3">
      <c r="A6" s="248"/>
      <c r="B6" s="104"/>
      <c r="C6" s="248"/>
      <c r="D6" s="248"/>
      <c r="E6" s="264"/>
      <c r="F6" s="248"/>
      <c r="G6" s="238"/>
      <c r="H6" s="107"/>
      <c r="I6" s="107"/>
      <c r="J6" s="107"/>
      <c r="K6" s="107"/>
      <c r="L6" s="107"/>
      <c r="M6" s="107"/>
      <c r="N6" s="107"/>
      <c r="O6" s="107"/>
    </row>
    <row r="7" spans="1:15" ht="14.4" x14ac:dyDescent="0.3">
      <c r="A7" s="248"/>
      <c r="B7" s="104" t="s">
        <v>3</v>
      </c>
      <c r="C7" s="515"/>
      <c r="D7" s="248"/>
      <c r="E7" s="264"/>
      <c r="F7" s="248"/>
      <c r="G7" s="238"/>
      <c r="H7" s="107"/>
      <c r="I7" s="107"/>
      <c r="J7" s="107"/>
      <c r="K7" s="107"/>
      <c r="L7" s="107"/>
      <c r="M7" s="107"/>
      <c r="N7" s="107"/>
      <c r="O7" s="107"/>
    </row>
    <row r="8" spans="1:15" ht="14.4" x14ac:dyDescent="0.3">
      <c r="A8" s="248"/>
      <c r="B8" s="104" t="s">
        <v>4</v>
      </c>
      <c r="C8" s="515"/>
      <c r="D8" s="248"/>
      <c r="E8" s="264"/>
      <c r="F8" s="248"/>
      <c r="G8" s="238"/>
      <c r="H8" s="107"/>
      <c r="I8" s="107"/>
      <c r="J8" s="107"/>
      <c r="K8" s="107"/>
      <c r="L8" s="107"/>
      <c r="M8" s="107"/>
      <c r="N8" s="107"/>
      <c r="O8" s="107"/>
    </row>
    <row r="9" spans="1:15" ht="14.4" x14ac:dyDescent="0.3">
      <c r="A9" s="250"/>
      <c r="B9" s="104" t="s">
        <v>5</v>
      </c>
      <c r="C9" s="516"/>
      <c r="D9" s="250"/>
      <c r="E9" s="264"/>
      <c r="F9" s="250"/>
      <c r="G9" s="238"/>
      <c r="H9" s="107"/>
      <c r="I9" s="107"/>
      <c r="J9" s="107"/>
      <c r="K9" s="107"/>
      <c r="L9" s="107"/>
      <c r="M9" s="107"/>
      <c r="N9" s="107"/>
      <c r="O9" s="107"/>
    </row>
    <row r="10" spans="1:15" ht="14.4" x14ac:dyDescent="0.3">
      <c r="A10" s="250"/>
      <c r="B10" s="104" t="s">
        <v>6</v>
      </c>
      <c r="C10" s="517"/>
      <c r="D10" s="250"/>
      <c r="E10" s="264"/>
      <c r="F10" s="250"/>
      <c r="G10" s="238"/>
      <c r="H10" s="107"/>
      <c r="I10" s="107"/>
      <c r="J10" s="107"/>
      <c r="K10" s="107"/>
      <c r="L10" s="107"/>
      <c r="M10" s="107"/>
      <c r="N10" s="107"/>
      <c r="O10" s="107"/>
    </row>
    <row r="11" spans="1:15" ht="14.4" x14ac:dyDescent="0.3">
      <c r="A11" s="250"/>
      <c r="B11" s="104" t="s">
        <v>7</v>
      </c>
      <c r="C11" s="517"/>
      <c r="D11" s="250"/>
      <c r="E11" s="264"/>
      <c r="F11" s="250"/>
      <c r="G11" s="238"/>
      <c r="H11" s="107"/>
      <c r="I11" s="107"/>
      <c r="J11" s="107"/>
      <c r="K11" s="107"/>
      <c r="L11" s="107"/>
      <c r="M11" s="107"/>
      <c r="N11" s="107"/>
      <c r="O11" s="107"/>
    </row>
    <row r="12" spans="1:15" ht="14.4" x14ac:dyDescent="0.3">
      <c r="A12" s="250"/>
      <c r="B12" s="104"/>
      <c r="C12" s="362"/>
      <c r="D12" s="250"/>
      <c r="E12" s="264"/>
      <c r="F12" s="250"/>
      <c r="G12" s="238"/>
      <c r="H12" s="107"/>
      <c r="I12" s="107"/>
      <c r="J12" s="107"/>
      <c r="K12" s="107"/>
      <c r="L12" s="107"/>
      <c r="M12" s="107"/>
      <c r="N12" s="107"/>
      <c r="O12" s="107"/>
    </row>
    <row r="13" spans="1:15" ht="14.4" x14ac:dyDescent="0.3">
      <c r="A13" s="250"/>
      <c r="B13" s="251" t="s">
        <v>8</v>
      </c>
      <c r="C13" s="363"/>
      <c r="D13" s="250"/>
      <c r="E13" s="264"/>
      <c r="F13" s="250"/>
      <c r="G13" s="238"/>
      <c r="H13" s="107"/>
      <c r="I13" s="107"/>
      <c r="J13" s="107"/>
      <c r="K13" s="107"/>
      <c r="L13" s="107"/>
      <c r="M13" s="107"/>
      <c r="N13" s="107"/>
      <c r="O13" s="107"/>
    </row>
    <row r="14" spans="1:15" ht="7.5" customHeight="1" x14ac:dyDescent="0.3">
      <c r="A14" s="250"/>
      <c r="B14" s="252"/>
      <c r="C14" s="248"/>
      <c r="D14" s="250"/>
      <c r="E14" s="264"/>
      <c r="F14" s="250"/>
      <c r="G14" s="238"/>
      <c r="H14" s="107"/>
      <c r="I14" s="107"/>
      <c r="J14" s="107"/>
      <c r="K14" s="107"/>
      <c r="L14" s="107"/>
      <c r="M14" s="107"/>
      <c r="N14" s="107"/>
      <c r="O14" s="107"/>
    </row>
    <row r="15" spans="1:15" ht="14.4" x14ac:dyDescent="0.3">
      <c r="A15" s="248"/>
      <c r="B15" s="252" t="s">
        <v>9</v>
      </c>
      <c r="C15" s="248"/>
      <c r="D15" s="248"/>
      <c r="E15" s="264"/>
      <c r="F15" s="248"/>
      <c r="G15" s="238"/>
      <c r="H15" s="107"/>
      <c r="I15" s="107"/>
      <c r="J15" s="107"/>
      <c r="K15" s="107"/>
      <c r="L15" s="107"/>
      <c r="M15" s="107"/>
      <c r="N15" s="107"/>
      <c r="O15" s="107"/>
    </row>
    <row r="16" spans="1:15" ht="14.4" x14ac:dyDescent="0.3">
      <c r="A16" s="248"/>
      <c r="B16" s="104" t="s">
        <v>10</v>
      </c>
      <c r="C16" s="518"/>
      <c r="D16" s="248"/>
      <c r="E16" s="264"/>
      <c r="F16" s="248"/>
      <c r="G16" s="238"/>
      <c r="H16" s="107"/>
      <c r="I16" s="107"/>
      <c r="J16" s="107"/>
      <c r="K16" s="107"/>
      <c r="L16" s="107"/>
      <c r="M16" s="107"/>
      <c r="N16" s="107"/>
      <c r="O16" s="107"/>
    </row>
    <row r="17" spans="1:15" ht="14.4" x14ac:dyDescent="0.3">
      <c r="A17" s="248"/>
      <c r="B17" s="104" t="s">
        <v>11</v>
      </c>
      <c r="C17" s="518"/>
      <c r="D17" s="248"/>
      <c r="E17" s="264"/>
      <c r="F17" s="248"/>
      <c r="G17" s="238"/>
      <c r="H17" s="107"/>
      <c r="I17" s="107"/>
      <c r="J17" s="107"/>
      <c r="K17" s="107"/>
      <c r="L17" s="107"/>
      <c r="M17" s="107"/>
      <c r="N17" s="107"/>
      <c r="O17" s="107"/>
    </row>
    <row r="18" spans="1:15" ht="14.4" x14ac:dyDescent="0.3">
      <c r="A18" s="248"/>
      <c r="B18" s="104" t="s">
        <v>12</v>
      </c>
      <c r="C18" s="518"/>
      <c r="D18" s="248"/>
      <c r="E18" s="264"/>
      <c r="F18" s="248"/>
      <c r="G18" s="238"/>
      <c r="H18" s="107"/>
      <c r="I18" s="107"/>
      <c r="J18" s="107"/>
      <c r="K18" s="107"/>
      <c r="L18" s="107"/>
      <c r="M18" s="107"/>
      <c r="N18" s="107"/>
      <c r="O18" s="107"/>
    </row>
    <row r="19" spans="1:15" ht="14.4" x14ac:dyDescent="0.3">
      <c r="A19" s="248"/>
      <c r="B19" s="104" t="s">
        <v>13</v>
      </c>
      <c r="C19" s="518"/>
      <c r="D19" s="248"/>
      <c r="E19" s="264"/>
      <c r="F19" s="248"/>
      <c r="G19" s="238"/>
      <c r="H19" s="107"/>
      <c r="I19" s="107"/>
      <c r="J19" s="107"/>
      <c r="K19" s="107"/>
      <c r="L19" s="107"/>
      <c r="M19" s="107"/>
      <c r="N19" s="107"/>
      <c r="O19" s="107"/>
    </row>
    <row r="20" spans="1:15" ht="14.4" x14ac:dyDescent="0.3">
      <c r="A20" s="250"/>
      <c r="B20" s="104" t="s">
        <v>14</v>
      </c>
      <c r="C20" s="518"/>
      <c r="D20" s="250"/>
      <c r="E20" s="264"/>
      <c r="F20" s="250"/>
      <c r="G20" s="238"/>
      <c r="H20" s="107"/>
      <c r="I20" s="107"/>
      <c r="J20" s="107"/>
      <c r="K20" s="107"/>
      <c r="L20" s="107"/>
      <c r="M20" s="107"/>
      <c r="N20" s="107"/>
      <c r="O20" s="107"/>
    </row>
    <row r="21" spans="1:15" ht="14.4" x14ac:dyDescent="0.3">
      <c r="A21" s="248"/>
      <c r="B21" s="104" t="s">
        <v>15</v>
      </c>
      <c r="C21" s="519"/>
      <c r="D21" s="248"/>
      <c r="E21" s="264"/>
      <c r="F21" s="248"/>
      <c r="G21" s="238"/>
      <c r="H21" s="107"/>
      <c r="I21" s="107"/>
      <c r="J21" s="107"/>
      <c r="K21" s="107"/>
      <c r="L21" s="107"/>
      <c r="M21" s="107"/>
      <c r="N21" s="107"/>
      <c r="O21" s="107"/>
    </row>
    <row r="22" spans="1:15" ht="14.4" x14ac:dyDescent="0.3">
      <c r="A22" s="248"/>
      <c r="B22" s="104" t="s">
        <v>16</v>
      </c>
      <c r="C22" s="519"/>
      <c r="D22" s="248"/>
      <c r="E22" s="264"/>
      <c r="F22" s="248"/>
      <c r="G22" s="238"/>
      <c r="H22" s="107"/>
      <c r="I22" s="107"/>
      <c r="J22" s="107"/>
      <c r="K22" s="107"/>
      <c r="L22" s="107"/>
      <c r="M22" s="107"/>
      <c r="N22" s="107"/>
      <c r="O22" s="107"/>
    </row>
    <row r="23" spans="1:15" ht="14.4" x14ac:dyDescent="0.3">
      <c r="A23" s="253"/>
      <c r="B23" s="104" t="s">
        <v>17</v>
      </c>
      <c r="C23" s="520"/>
      <c r="D23" s="253"/>
      <c r="E23" s="264"/>
      <c r="F23" s="253"/>
      <c r="G23" s="238"/>
      <c r="H23" s="107"/>
      <c r="I23" s="107"/>
      <c r="J23" s="107"/>
      <c r="K23" s="107"/>
      <c r="L23" s="107"/>
      <c r="M23" s="107"/>
      <c r="N23" s="107"/>
      <c r="O23" s="107"/>
    </row>
    <row r="24" spans="1:15" ht="14.4" x14ac:dyDescent="0.3">
      <c r="A24" s="253"/>
      <c r="B24" s="104" t="s">
        <v>18</v>
      </c>
      <c r="C24" s="520"/>
      <c r="D24" s="253"/>
      <c r="E24" s="264"/>
      <c r="F24" s="253"/>
      <c r="G24" s="238"/>
      <c r="H24" s="107"/>
      <c r="I24" s="107"/>
      <c r="J24" s="107"/>
      <c r="K24" s="107"/>
      <c r="L24" s="107"/>
      <c r="M24" s="107"/>
      <c r="N24" s="107"/>
      <c r="O24" s="107"/>
    </row>
    <row r="25" spans="1:15" ht="14.4" x14ac:dyDescent="0.3">
      <c r="A25" s="253"/>
      <c r="B25" s="104" t="s">
        <v>19</v>
      </c>
      <c r="C25" s="520"/>
      <c r="D25" s="253"/>
      <c r="E25" s="264"/>
      <c r="F25" s="253"/>
      <c r="G25" s="238"/>
      <c r="H25" s="107"/>
      <c r="I25" s="107"/>
      <c r="J25" s="107"/>
      <c r="K25" s="107"/>
      <c r="L25" s="107"/>
      <c r="M25" s="107"/>
      <c r="N25" s="107"/>
      <c r="O25" s="107"/>
    </row>
    <row r="26" spans="1:15" ht="14.4" x14ac:dyDescent="0.3">
      <c r="A26" s="253"/>
      <c r="B26" s="104" t="s">
        <v>20</v>
      </c>
      <c r="C26" s="518"/>
      <c r="D26" s="253"/>
      <c r="E26" s="264"/>
      <c r="F26" s="253"/>
      <c r="G26" s="238"/>
      <c r="H26" s="107"/>
      <c r="I26" s="107"/>
      <c r="J26" s="107"/>
      <c r="K26" s="107"/>
      <c r="L26" s="107"/>
      <c r="M26" s="107"/>
      <c r="N26" s="107"/>
      <c r="O26" s="107"/>
    </row>
    <row r="27" spans="1:15" ht="7.5" customHeight="1" x14ac:dyDescent="0.3">
      <c r="A27" s="254"/>
      <c r="B27" s="104"/>
      <c r="C27" s="254"/>
      <c r="D27" s="254"/>
      <c r="E27" s="264"/>
      <c r="F27" s="254"/>
      <c r="G27" s="238"/>
      <c r="H27" s="107"/>
      <c r="I27" s="107"/>
      <c r="J27" s="107"/>
      <c r="K27" s="107"/>
      <c r="L27" s="107"/>
      <c r="M27" s="107"/>
      <c r="N27" s="107"/>
      <c r="O27" s="107"/>
    </row>
    <row r="28" spans="1:15" ht="14.4" x14ac:dyDescent="0.3">
      <c r="A28" s="254"/>
      <c r="B28" s="252" t="s">
        <v>21</v>
      </c>
      <c r="C28" s="254"/>
      <c r="D28" s="254"/>
      <c r="E28" s="264"/>
      <c r="F28" s="254"/>
      <c r="G28" s="238"/>
      <c r="H28" s="107"/>
      <c r="I28" s="107"/>
      <c r="J28" s="107"/>
      <c r="K28" s="107"/>
      <c r="L28" s="107"/>
      <c r="M28" s="107"/>
      <c r="N28" s="107"/>
      <c r="O28" s="107"/>
    </row>
    <row r="29" spans="1:15" ht="14.4" x14ac:dyDescent="0.3">
      <c r="A29" s="255"/>
      <c r="B29" s="104" t="s">
        <v>22</v>
      </c>
      <c r="C29" s="521"/>
      <c r="D29" s="255"/>
      <c r="E29" s="265"/>
      <c r="F29" s="255"/>
      <c r="G29" s="242"/>
      <c r="H29" s="107"/>
      <c r="I29" s="107"/>
      <c r="J29" s="107"/>
      <c r="K29" s="107"/>
      <c r="L29" s="107"/>
      <c r="M29" s="107"/>
      <c r="N29" s="107"/>
      <c r="O29" s="107"/>
    </row>
    <row r="30" spans="1:15" ht="7.5" customHeight="1" x14ac:dyDescent="0.3">
      <c r="A30" s="254"/>
      <c r="C30" s="254"/>
      <c r="D30" s="254"/>
      <c r="E30" s="264"/>
      <c r="F30" s="254"/>
      <c r="G30" s="238"/>
      <c r="H30" s="107"/>
      <c r="I30" s="107"/>
      <c r="J30" s="107"/>
      <c r="K30" s="107"/>
      <c r="L30" s="107"/>
      <c r="M30" s="107"/>
      <c r="N30" s="107"/>
      <c r="O30" s="107"/>
    </row>
    <row r="31" spans="1:15" ht="14.4" x14ac:dyDescent="0.3">
      <c r="A31" s="255"/>
      <c r="B31" s="252" t="s">
        <v>23</v>
      </c>
      <c r="C31" s="254"/>
      <c r="D31" s="255"/>
      <c r="E31" s="265"/>
      <c r="F31" s="255"/>
      <c r="G31" s="238"/>
      <c r="H31" s="107"/>
      <c r="I31" s="107"/>
      <c r="J31" s="107"/>
      <c r="K31" s="107"/>
      <c r="L31" s="107"/>
      <c r="M31" s="107"/>
      <c r="N31" s="107"/>
      <c r="O31" s="107"/>
    </row>
    <row r="32" spans="1:15" ht="28.2" x14ac:dyDescent="0.3">
      <c r="A32" s="248"/>
      <c r="B32" s="104" t="s">
        <v>24</v>
      </c>
      <c r="C32" s="522"/>
      <c r="D32" s="248"/>
      <c r="E32" s="264"/>
      <c r="F32" s="248"/>
      <c r="G32" s="238"/>
      <c r="H32" s="107"/>
      <c r="I32" s="107"/>
      <c r="J32" s="107"/>
      <c r="K32" s="107"/>
      <c r="L32" s="107"/>
      <c r="M32" s="107"/>
      <c r="N32" s="107"/>
      <c r="O32" s="107"/>
    </row>
    <row r="33" spans="1:15" ht="7.5" customHeight="1" x14ac:dyDescent="0.3">
      <c r="A33" s="248"/>
      <c r="C33" s="248"/>
      <c r="D33" s="248"/>
      <c r="E33" s="264"/>
      <c r="F33" s="248"/>
      <c r="G33" s="238"/>
      <c r="H33" s="107"/>
      <c r="I33" s="107"/>
      <c r="J33" s="107"/>
      <c r="K33" s="107"/>
      <c r="L33" s="107"/>
      <c r="M33" s="107"/>
      <c r="N33" s="107"/>
      <c r="O33" s="107"/>
    </row>
    <row r="34" spans="1:15" ht="14.4" x14ac:dyDescent="0.3">
      <c r="A34" s="248"/>
      <c r="B34" s="252" t="s">
        <v>25</v>
      </c>
      <c r="C34" s="248"/>
      <c r="D34" s="248"/>
      <c r="E34" s="264"/>
      <c r="F34" s="248"/>
      <c r="G34" s="238"/>
      <c r="H34" s="107"/>
      <c r="I34" s="107"/>
      <c r="J34" s="107"/>
      <c r="K34" s="107"/>
      <c r="L34" s="107"/>
      <c r="M34" s="107"/>
      <c r="N34" s="107"/>
      <c r="O34" s="107"/>
    </row>
    <row r="35" spans="1:15" ht="51.75" customHeight="1" x14ac:dyDescent="0.3">
      <c r="A35" s="250"/>
      <c r="B35" s="104" t="s">
        <v>26</v>
      </c>
      <c r="C35" s="522"/>
      <c r="D35" s="250"/>
      <c r="E35" s="264"/>
      <c r="F35" s="250"/>
      <c r="G35" s="242"/>
      <c r="H35" s="107"/>
      <c r="I35" s="107"/>
      <c r="J35" s="107"/>
      <c r="K35" s="107"/>
      <c r="L35" s="107"/>
      <c r="M35" s="107"/>
      <c r="N35" s="107"/>
      <c r="O35" s="107"/>
    </row>
    <row r="36" spans="1:15" ht="14.4" x14ac:dyDescent="0.3">
      <c r="A36" s="248"/>
      <c r="B36" s="104"/>
      <c r="C36" s="248"/>
      <c r="D36" s="248"/>
      <c r="E36" s="264"/>
      <c r="F36" s="248"/>
      <c r="G36" s="238"/>
      <c r="H36" s="107"/>
      <c r="I36" s="107"/>
      <c r="J36" s="107"/>
      <c r="K36" s="107"/>
      <c r="L36" s="107"/>
      <c r="M36" s="107"/>
      <c r="N36" s="107"/>
      <c r="O36" s="107"/>
    </row>
    <row r="37" spans="1:15" ht="52.5" customHeight="1" x14ac:dyDescent="0.3">
      <c r="A37" s="248"/>
      <c r="B37" s="104" t="s">
        <v>27</v>
      </c>
      <c r="C37" s="522"/>
      <c r="D37" s="248"/>
      <c r="E37" s="264"/>
      <c r="F37" s="248"/>
      <c r="G37" s="238"/>
      <c r="H37" s="107"/>
      <c r="I37" s="107"/>
      <c r="J37" s="107"/>
      <c r="K37" s="107"/>
      <c r="L37" s="107"/>
      <c r="M37" s="107"/>
      <c r="N37" s="107"/>
      <c r="O37" s="107"/>
    </row>
    <row r="38" spans="1:15" ht="7.5" customHeight="1" x14ac:dyDescent="0.3">
      <c r="A38" s="248"/>
      <c r="B38" s="256"/>
      <c r="C38" s="248"/>
      <c r="D38" s="248"/>
      <c r="E38" s="264"/>
      <c r="F38" s="248"/>
      <c r="G38" s="238"/>
      <c r="H38" s="107"/>
      <c r="I38" s="107"/>
      <c r="J38" s="107"/>
      <c r="K38" s="107"/>
      <c r="L38" s="107"/>
      <c r="M38" s="107"/>
      <c r="N38" s="107"/>
      <c r="O38" s="107"/>
    </row>
    <row r="39" spans="1:15" ht="14.4" x14ac:dyDescent="0.3">
      <c r="A39" s="248"/>
      <c r="B39" s="252" t="s">
        <v>28</v>
      </c>
      <c r="C39" s="248"/>
      <c r="D39" s="248"/>
      <c r="E39" s="264"/>
      <c r="F39" s="248"/>
      <c r="G39" s="238"/>
      <c r="H39" s="107"/>
      <c r="I39" s="107"/>
      <c r="J39" s="107"/>
      <c r="K39" s="107"/>
      <c r="L39" s="107"/>
      <c r="M39" s="107"/>
      <c r="N39" s="107"/>
      <c r="O39" s="107"/>
    </row>
    <row r="40" spans="1:15" ht="55.8" x14ac:dyDescent="0.3">
      <c r="A40" s="250"/>
      <c r="B40" s="104" t="s">
        <v>29</v>
      </c>
      <c r="C40" s="522"/>
      <c r="D40" s="250"/>
      <c r="E40" s="264"/>
      <c r="F40" s="250"/>
      <c r="G40" s="238"/>
      <c r="H40" s="107"/>
      <c r="I40" s="107"/>
      <c r="J40" s="107"/>
      <c r="K40" s="107"/>
      <c r="L40" s="107"/>
      <c r="M40" s="107"/>
      <c r="N40" s="107"/>
      <c r="O40" s="107"/>
    </row>
    <row r="41" spans="1:15" ht="14.4" x14ac:dyDescent="0.3">
      <c r="A41" s="248"/>
      <c r="B41" s="104"/>
      <c r="C41" s="248"/>
      <c r="D41" s="248"/>
      <c r="E41" s="264"/>
      <c r="F41" s="248"/>
      <c r="G41" s="238"/>
      <c r="H41" s="107"/>
      <c r="I41" s="107"/>
      <c r="J41" s="107"/>
      <c r="K41" s="107"/>
      <c r="L41" s="107"/>
      <c r="M41" s="107"/>
      <c r="N41" s="107"/>
      <c r="O41" s="107"/>
    </row>
    <row r="42" spans="1:15" ht="55.8" x14ac:dyDescent="0.3">
      <c r="A42" s="248"/>
      <c r="B42" s="104" t="s">
        <v>30</v>
      </c>
      <c r="C42" s="522"/>
      <c r="D42" s="248"/>
      <c r="E42" s="264"/>
      <c r="F42" s="248"/>
      <c r="G42" s="238"/>
      <c r="H42" s="107"/>
      <c r="I42" s="107"/>
      <c r="J42" s="107"/>
      <c r="K42" s="107"/>
      <c r="L42" s="107"/>
      <c r="M42" s="107"/>
      <c r="N42" s="107"/>
      <c r="O42" s="107"/>
    </row>
    <row r="43" spans="1:15" ht="7.5" customHeight="1" x14ac:dyDescent="0.3">
      <c r="A43" s="248"/>
      <c r="B43" s="252"/>
      <c r="C43" s="248"/>
      <c r="D43" s="248"/>
      <c r="E43" s="264"/>
      <c r="F43" s="248"/>
      <c r="G43" s="238"/>
      <c r="H43" s="107"/>
      <c r="I43" s="107"/>
      <c r="J43" s="107"/>
      <c r="K43" s="107"/>
      <c r="L43" s="107"/>
      <c r="M43" s="107"/>
      <c r="N43" s="107"/>
      <c r="O43" s="107"/>
    </row>
    <row r="44" spans="1:15" ht="14.4" x14ac:dyDescent="0.3">
      <c r="A44" s="248"/>
      <c r="B44" s="252" t="s">
        <v>31</v>
      </c>
      <c r="C44" s="248"/>
      <c r="D44" s="248"/>
      <c r="E44" s="264"/>
      <c r="F44" s="248"/>
      <c r="G44" s="238"/>
      <c r="H44" s="107"/>
      <c r="I44" s="107"/>
      <c r="J44" s="107"/>
      <c r="K44" s="107"/>
      <c r="L44" s="107"/>
      <c r="M44" s="107"/>
      <c r="N44" s="107"/>
      <c r="O44" s="107"/>
    </row>
    <row r="45" spans="1:15" ht="55.8" x14ac:dyDescent="0.3">
      <c r="A45" s="248"/>
      <c r="B45" s="104" t="s">
        <v>32</v>
      </c>
      <c r="C45" s="522"/>
      <c r="D45" s="248"/>
      <c r="E45" s="264"/>
      <c r="F45" s="248"/>
      <c r="G45" s="238"/>
      <c r="H45" s="107"/>
      <c r="I45" s="107"/>
      <c r="J45" s="107"/>
      <c r="K45" s="107"/>
      <c r="L45" s="107"/>
      <c r="M45" s="107"/>
      <c r="N45" s="107"/>
      <c r="O45" s="107"/>
    </row>
    <row r="46" spans="1:15" ht="14.4" x14ac:dyDescent="0.3">
      <c r="A46" s="248"/>
      <c r="B46" s="104" t="s">
        <v>33</v>
      </c>
      <c r="C46" s="522"/>
      <c r="D46" s="248"/>
      <c r="E46" s="264"/>
      <c r="F46" s="248"/>
      <c r="G46" s="238"/>
      <c r="H46" s="107"/>
      <c r="I46" s="107"/>
      <c r="J46" s="107"/>
      <c r="K46" s="107"/>
      <c r="L46" s="107"/>
      <c r="M46" s="107"/>
      <c r="N46" s="107"/>
      <c r="O46" s="107"/>
    </row>
    <row r="47" spans="1:15" ht="14.4" x14ac:dyDescent="0.3">
      <c r="A47" s="248"/>
      <c r="B47" s="104" t="s">
        <v>34</v>
      </c>
      <c r="C47" s="518"/>
      <c r="D47" s="248"/>
      <c r="E47" s="264"/>
      <c r="F47" s="248"/>
      <c r="G47" s="238"/>
      <c r="H47" s="107"/>
      <c r="I47" s="107"/>
      <c r="J47" s="107"/>
      <c r="K47" s="107"/>
      <c r="L47" s="107"/>
      <c r="M47" s="107"/>
      <c r="N47" s="107"/>
      <c r="O47" s="107"/>
    </row>
    <row r="48" spans="1:15" ht="14.4" x14ac:dyDescent="0.3">
      <c r="A48" s="248"/>
      <c r="B48" s="104" t="s">
        <v>35</v>
      </c>
      <c r="C48" s="522"/>
      <c r="D48" s="248"/>
      <c r="E48" s="264"/>
      <c r="F48" s="248"/>
      <c r="G48" s="238"/>
      <c r="H48" s="107"/>
      <c r="I48" s="107"/>
      <c r="J48" s="107"/>
      <c r="K48" s="107"/>
      <c r="L48" s="107"/>
      <c r="M48" s="107"/>
      <c r="N48" s="107"/>
      <c r="O48" s="107"/>
    </row>
    <row r="49" spans="1:15" ht="7.5" customHeight="1" x14ac:dyDescent="0.3">
      <c r="A49" s="248"/>
      <c r="C49" s="254"/>
      <c r="D49" s="248"/>
      <c r="E49" s="264"/>
      <c r="F49" s="248"/>
      <c r="G49" s="238"/>
      <c r="H49" s="107"/>
      <c r="I49" s="107"/>
      <c r="J49" s="107"/>
      <c r="K49" s="107"/>
      <c r="L49" s="107"/>
      <c r="M49" s="107"/>
      <c r="N49" s="107"/>
      <c r="O49" s="107"/>
    </row>
    <row r="50" spans="1:15" ht="14.4" x14ac:dyDescent="0.3">
      <c r="A50" s="248"/>
      <c r="B50" s="252" t="s">
        <v>36</v>
      </c>
      <c r="C50" s="254"/>
      <c r="D50" s="248"/>
      <c r="E50" s="264"/>
      <c r="F50" s="248"/>
      <c r="G50" s="238"/>
      <c r="H50" s="107"/>
      <c r="I50" s="107"/>
      <c r="J50" s="107"/>
      <c r="K50" s="107"/>
      <c r="L50" s="107"/>
      <c r="M50" s="107"/>
      <c r="N50" s="107"/>
      <c r="O50" s="107"/>
    </row>
    <row r="51" spans="1:15" ht="14.4" x14ac:dyDescent="0.3">
      <c r="A51" s="248"/>
      <c r="B51" s="104" t="s">
        <v>37</v>
      </c>
      <c r="C51" s="518"/>
      <c r="D51" s="248"/>
      <c r="E51" s="264"/>
      <c r="F51" s="248"/>
      <c r="G51" s="238"/>
      <c r="H51" s="107"/>
      <c r="I51" s="107"/>
      <c r="J51" s="107"/>
      <c r="K51" s="107"/>
      <c r="L51" s="107"/>
      <c r="M51" s="107"/>
      <c r="N51" s="107"/>
      <c r="O51" s="107"/>
    </row>
    <row r="52" spans="1:15" ht="28.2" x14ac:dyDescent="0.3">
      <c r="A52" s="248"/>
      <c r="B52" s="104" t="s">
        <v>38</v>
      </c>
      <c r="C52" s="523">
        <v>0</v>
      </c>
      <c r="D52" s="248"/>
      <c r="E52" s="264"/>
      <c r="F52" s="248"/>
      <c r="G52" s="238"/>
      <c r="H52" s="107"/>
      <c r="I52" s="107"/>
      <c r="J52" s="107"/>
      <c r="K52" s="107"/>
      <c r="L52" s="107"/>
      <c r="M52" s="107"/>
      <c r="N52" s="107"/>
      <c r="O52" s="107"/>
    </row>
    <row r="53" spans="1:15" ht="14.4" x14ac:dyDescent="0.3">
      <c r="A53" s="250"/>
      <c r="B53" s="104"/>
      <c r="C53" s="254"/>
      <c r="D53" s="250"/>
      <c r="E53" s="264"/>
      <c r="F53" s="250"/>
      <c r="G53" s="238"/>
      <c r="H53" s="107"/>
      <c r="I53" s="107"/>
      <c r="J53" s="107"/>
      <c r="K53" s="107"/>
      <c r="L53" s="107"/>
      <c r="M53" s="107"/>
      <c r="N53" s="107"/>
      <c r="O53" s="107"/>
    </row>
    <row r="54" spans="1:15" ht="83.4" x14ac:dyDescent="0.3">
      <c r="A54" s="250"/>
      <c r="B54" s="104" t="s">
        <v>39</v>
      </c>
      <c r="C54" s="518"/>
      <c r="D54" s="250"/>
      <c r="E54" s="264"/>
      <c r="F54" s="250"/>
      <c r="G54" s="238"/>
      <c r="H54" s="107"/>
      <c r="I54" s="107"/>
      <c r="J54" s="107"/>
      <c r="K54" s="107"/>
      <c r="L54" s="107"/>
      <c r="M54" s="107"/>
      <c r="N54" s="107"/>
      <c r="O54" s="107"/>
    </row>
    <row r="55" spans="1:15" ht="14.4" x14ac:dyDescent="0.3">
      <c r="A55" s="253"/>
      <c r="B55" s="257"/>
      <c r="C55" s="248"/>
      <c r="D55" s="253"/>
      <c r="E55" s="264"/>
      <c r="F55" s="253"/>
      <c r="G55" s="238"/>
      <c r="H55" s="107"/>
      <c r="I55" s="107"/>
      <c r="J55" s="107"/>
      <c r="K55" s="107"/>
      <c r="L55" s="107"/>
      <c r="M55" s="107"/>
      <c r="N55" s="107"/>
      <c r="O55" s="107"/>
    </row>
    <row r="56" spans="1:15" ht="14.4" x14ac:dyDescent="0.3">
      <c r="A56" s="248"/>
      <c r="B56" s="257" t="s">
        <v>40</v>
      </c>
      <c r="C56" s="248"/>
      <c r="D56" s="248"/>
      <c r="E56" s="264"/>
      <c r="F56" s="248"/>
      <c r="G56" s="238"/>
      <c r="H56" s="107"/>
      <c r="I56" s="107"/>
      <c r="J56" s="107"/>
      <c r="K56" s="107"/>
      <c r="L56" s="107"/>
      <c r="M56" s="107"/>
      <c r="N56" s="107"/>
      <c r="O56" s="107"/>
    </row>
    <row r="57" spans="1:15" ht="14.4" x14ac:dyDescent="0.3">
      <c r="A57" s="248"/>
      <c r="B57" s="256" t="s">
        <v>41</v>
      </c>
      <c r="C57" s="518"/>
      <c r="D57" s="248"/>
      <c r="E57" s="264"/>
      <c r="F57" s="248"/>
      <c r="G57" s="238"/>
      <c r="H57" s="107"/>
      <c r="I57" s="107"/>
      <c r="J57" s="107"/>
      <c r="K57" s="107"/>
      <c r="L57" s="107"/>
      <c r="M57" s="107"/>
      <c r="N57" s="107"/>
      <c r="O57" s="107"/>
    </row>
    <row r="58" spans="1:15" ht="14.4" x14ac:dyDescent="0.3">
      <c r="A58" s="248"/>
      <c r="B58" s="256" t="s">
        <v>42</v>
      </c>
      <c r="C58" s="518"/>
      <c r="D58" s="248"/>
      <c r="E58" s="264"/>
      <c r="F58" s="248"/>
      <c r="G58" s="238"/>
      <c r="H58" s="107"/>
      <c r="I58" s="107"/>
      <c r="J58" s="107"/>
      <c r="K58" s="107"/>
      <c r="L58" s="107"/>
      <c r="M58" s="107"/>
      <c r="N58" s="107"/>
      <c r="O58" s="107"/>
    </row>
    <row r="59" spans="1:15" ht="28.2" x14ac:dyDescent="0.3">
      <c r="A59" s="253"/>
      <c r="B59" s="104" t="s">
        <v>43</v>
      </c>
      <c r="C59" s="523">
        <v>0</v>
      </c>
      <c r="D59" s="253"/>
      <c r="E59" s="264"/>
      <c r="F59" s="253"/>
      <c r="G59" s="238"/>
      <c r="H59" s="107"/>
      <c r="I59" s="107"/>
      <c r="J59" s="107"/>
      <c r="K59" s="107"/>
      <c r="L59" s="107"/>
      <c r="M59" s="107"/>
      <c r="N59" s="107"/>
      <c r="O59" s="107"/>
    </row>
    <row r="60" spans="1:15" ht="14.4" x14ac:dyDescent="0.3">
      <c r="A60" s="248"/>
      <c r="B60" s="104" t="s">
        <v>44</v>
      </c>
      <c r="C60" s="523"/>
      <c r="D60" s="248"/>
      <c r="E60" s="265"/>
      <c r="F60" s="248"/>
      <c r="G60" s="238"/>
      <c r="H60" s="107"/>
      <c r="I60" s="107"/>
      <c r="J60" s="107"/>
      <c r="K60" s="107"/>
      <c r="L60" s="107"/>
      <c r="M60" s="107"/>
      <c r="N60" s="107"/>
      <c r="O60" s="107"/>
    </row>
    <row r="61" spans="1:15" ht="14.4" x14ac:dyDescent="0.3">
      <c r="A61" s="248"/>
      <c r="B61" s="256"/>
      <c r="C61" s="248"/>
      <c r="D61" s="248"/>
      <c r="E61" s="265"/>
      <c r="F61" s="248"/>
      <c r="G61" s="242"/>
      <c r="H61" s="107"/>
      <c r="I61" s="107"/>
      <c r="J61" s="107"/>
      <c r="K61" s="243"/>
      <c r="L61" s="107"/>
      <c r="M61" s="107"/>
      <c r="N61" s="107"/>
      <c r="O61" s="107"/>
    </row>
    <row r="62" spans="1:15" ht="14.4" x14ac:dyDescent="0.3">
      <c r="A62" s="248"/>
      <c r="B62" s="257" t="s">
        <v>45</v>
      </c>
      <c r="C62" s="248"/>
      <c r="D62" s="248"/>
      <c r="E62" s="265"/>
      <c r="F62" s="248"/>
      <c r="G62" s="242"/>
      <c r="H62" s="107"/>
      <c r="I62" s="107"/>
      <c r="J62" s="107"/>
      <c r="K62" s="243"/>
      <c r="L62" s="107"/>
      <c r="M62" s="107"/>
      <c r="N62" s="107"/>
      <c r="O62" s="107"/>
    </row>
    <row r="63" spans="1:15" ht="14.4" x14ac:dyDescent="0.3">
      <c r="A63" s="248"/>
      <c r="B63" s="256" t="s">
        <v>46</v>
      </c>
      <c r="C63" s="518"/>
      <c r="D63" s="248"/>
      <c r="E63" s="264"/>
      <c r="F63" s="248"/>
      <c r="G63" s="238"/>
      <c r="H63" s="107"/>
      <c r="I63" s="107"/>
      <c r="J63" s="107"/>
      <c r="K63" s="107"/>
      <c r="L63" s="107"/>
      <c r="M63" s="107"/>
      <c r="N63" s="107"/>
      <c r="O63" s="107"/>
    </row>
    <row r="64" spans="1:15" ht="14.4" x14ac:dyDescent="0.3">
      <c r="A64" s="248"/>
      <c r="B64" s="256" t="s">
        <v>47</v>
      </c>
      <c r="C64" s="518"/>
      <c r="D64" s="248"/>
      <c r="E64" s="264"/>
      <c r="F64" s="248"/>
      <c r="G64" s="238"/>
      <c r="H64" s="107"/>
      <c r="I64" s="107"/>
      <c r="J64" s="107"/>
      <c r="K64" s="107"/>
      <c r="L64" s="107"/>
      <c r="M64" s="107"/>
      <c r="N64" s="107"/>
      <c r="O64" s="107"/>
    </row>
    <row r="65" spans="1:15" ht="28.2" x14ac:dyDescent="0.3">
      <c r="A65" s="248"/>
      <c r="B65" s="104" t="s">
        <v>48</v>
      </c>
      <c r="C65" s="523">
        <v>0</v>
      </c>
      <c r="D65" s="248"/>
      <c r="E65" s="264"/>
      <c r="F65" s="248"/>
      <c r="G65" s="238"/>
      <c r="H65" s="107"/>
      <c r="I65" s="107"/>
      <c r="J65" s="107"/>
      <c r="K65" s="107"/>
      <c r="L65" s="107"/>
      <c r="M65" s="107"/>
      <c r="N65" s="107"/>
      <c r="O65" s="107"/>
    </row>
    <row r="66" spans="1:15" ht="14.4" x14ac:dyDescent="0.3">
      <c r="A66" s="248"/>
      <c r="B66" s="104" t="s">
        <v>44</v>
      </c>
      <c r="C66" s="523"/>
      <c r="D66" s="248"/>
      <c r="E66" s="264"/>
      <c r="F66" s="248"/>
      <c r="G66" s="238"/>
      <c r="H66" s="107"/>
      <c r="I66" s="107"/>
      <c r="J66" s="107"/>
      <c r="K66" s="107"/>
      <c r="L66" s="107"/>
      <c r="M66" s="107"/>
      <c r="N66" s="107"/>
      <c r="O66" s="107"/>
    </row>
    <row r="67" spans="1:15" ht="14.4" x14ac:dyDescent="0.3">
      <c r="A67" s="248"/>
      <c r="B67" s="256"/>
      <c r="C67" s="248"/>
      <c r="D67" s="248"/>
      <c r="E67" s="264"/>
      <c r="F67" s="248"/>
      <c r="G67" s="238"/>
      <c r="H67" s="107"/>
      <c r="I67" s="107"/>
      <c r="J67" s="107"/>
      <c r="K67" s="107"/>
      <c r="L67" s="107"/>
      <c r="M67" s="107"/>
      <c r="N67" s="107"/>
      <c r="O67" s="107"/>
    </row>
    <row r="68" spans="1:15" ht="14.4" x14ac:dyDescent="0.3">
      <c r="A68" s="248"/>
      <c r="B68" s="257" t="s">
        <v>49</v>
      </c>
      <c r="C68" s="248"/>
      <c r="D68" s="248"/>
      <c r="E68" s="264"/>
      <c r="F68" s="248"/>
      <c r="G68" s="238"/>
      <c r="H68" s="107"/>
      <c r="I68" s="107"/>
      <c r="J68" s="107"/>
      <c r="K68" s="107"/>
      <c r="L68" s="107"/>
      <c r="M68" s="107"/>
      <c r="N68" s="107"/>
      <c r="O68" s="107"/>
    </row>
    <row r="69" spans="1:15" ht="14.4" x14ac:dyDescent="0.3">
      <c r="A69" s="248"/>
      <c r="B69" s="256" t="s">
        <v>50</v>
      </c>
      <c r="C69" s="518"/>
      <c r="D69" s="248"/>
      <c r="E69" s="264"/>
      <c r="F69" s="248"/>
      <c r="G69" s="238"/>
      <c r="H69" s="107"/>
      <c r="I69" s="107"/>
      <c r="J69" s="107"/>
      <c r="K69" s="107"/>
      <c r="L69" s="107"/>
      <c r="M69" s="107"/>
      <c r="N69" s="107"/>
      <c r="O69" s="107"/>
    </row>
    <row r="70" spans="1:15" ht="14.4" x14ac:dyDescent="0.3">
      <c r="A70" s="248"/>
      <c r="B70" s="256" t="s">
        <v>51</v>
      </c>
      <c r="C70" s="518"/>
      <c r="D70" s="248"/>
      <c r="E70" s="264"/>
      <c r="F70" s="248"/>
      <c r="G70" s="238"/>
      <c r="H70" s="107"/>
      <c r="I70" s="107"/>
      <c r="J70" s="107"/>
      <c r="K70" s="107"/>
      <c r="L70" s="107"/>
      <c r="M70" s="107"/>
      <c r="N70" s="107"/>
      <c r="O70" s="107"/>
    </row>
    <row r="71" spans="1:15" ht="28.2" x14ac:dyDescent="0.3">
      <c r="A71" s="248"/>
      <c r="B71" s="104" t="s">
        <v>52</v>
      </c>
      <c r="C71" s="523">
        <v>0</v>
      </c>
      <c r="D71" s="248"/>
      <c r="E71" s="264"/>
      <c r="F71" s="248"/>
      <c r="G71" s="238"/>
      <c r="H71" s="107"/>
      <c r="I71" s="107"/>
      <c r="J71" s="107"/>
      <c r="K71" s="107"/>
      <c r="L71" s="107"/>
      <c r="M71" s="107"/>
      <c r="N71" s="107"/>
      <c r="O71" s="107"/>
    </row>
    <row r="72" spans="1:15" ht="14.4" x14ac:dyDescent="0.3">
      <c r="A72" s="248"/>
      <c r="B72" s="104" t="s">
        <v>44</v>
      </c>
      <c r="C72" s="523"/>
      <c r="D72" s="248"/>
      <c r="E72" s="264"/>
      <c r="F72" s="248"/>
      <c r="G72" s="238"/>
      <c r="H72" s="107"/>
      <c r="I72" s="107"/>
      <c r="J72" s="107"/>
      <c r="K72" s="107"/>
      <c r="L72" s="107"/>
      <c r="M72" s="107"/>
      <c r="N72" s="107"/>
      <c r="O72" s="107"/>
    </row>
    <row r="73" spans="1:15" ht="14.4" x14ac:dyDescent="0.3">
      <c r="A73" s="248"/>
      <c r="B73" s="256"/>
      <c r="C73" s="248"/>
      <c r="D73" s="248"/>
      <c r="E73" s="264"/>
      <c r="F73" s="248"/>
      <c r="G73" s="238"/>
      <c r="H73" s="107"/>
      <c r="I73" s="107"/>
      <c r="J73" s="107"/>
      <c r="K73" s="107"/>
      <c r="L73" s="107"/>
      <c r="M73" s="107"/>
      <c r="N73" s="107"/>
      <c r="O73" s="107"/>
    </row>
    <row r="74" spans="1:15" ht="14.4" x14ac:dyDescent="0.3">
      <c r="A74" s="248"/>
      <c r="B74" s="257" t="s">
        <v>53</v>
      </c>
      <c r="C74" s="248"/>
      <c r="D74" s="248"/>
      <c r="E74" s="264"/>
      <c r="F74" s="248"/>
      <c r="G74" s="238"/>
      <c r="H74" s="107"/>
      <c r="I74" s="107"/>
      <c r="J74" s="107"/>
      <c r="K74" s="107"/>
      <c r="L74" s="107"/>
      <c r="M74" s="107"/>
      <c r="N74" s="107"/>
      <c r="O74" s="107"/>
    </row>
    <row r="75" spans="1:15" ht="14.4" x14ac:dyDescent="0.3">
      <c r="A75" s="248"/>
      <c r="B75" s="256" t="s">
        <v>54</v>
      </c>
      <c r="C75" s="518"/>
      <c r="D75" s="248"/>
      <c r="E75" s="264"/>
      <c r="F75" s="248"/>
      <c r="G75" s="238"/>
      <c r="H75" s="107"/>
      <c r="I75" s="107"/>
      <c r="J75" s="107"/>
      <c r="K75" s="107"/>
      <c r="L75" s="107"/>
      <c r="M75" s="107"/>
      <c r="N75" s="107"/>
      <c r="O75" s="107"/>
    </row>
    <row r="76" spans="1:15" ht="14.4" x14ac:dyDescent="0.3">
      <c r="A76" s="248"/>
      <c r="B76" s="256" t="s">
        <v>55</v>
      </c>
      <c r="C76" s="518"/>
      <c r="D76" s="248"/>
      <c r="E76" s="264"/>
      <c r="F76" s="248"/>
      <c r="G76" s="238"/>
      <c r="H76" s="107"/>
      <c r="I76" s="107"/>
      <c r="J76" s="107"/>
      <c r="K76" s="107"/>
      <c r="L76" s="107"/>
      <c r="M76" s="107"/>
      <c r="N76" s="107"/>
      <c r="O76" s="107"/>
    </row>
    <row r="77" spans="1:15" ht="28.2" x14ac:dyDescent="0.3">
      <c r="A77" s="248"/>
      <c r="B77" s="104" t="s">
        <v>56</v>
      </c>
      <c r="C77" s="523">
        <v>0</v>
      </c>
      <c r="D77" s="248"/>
      <c r="E77" s="264"/>
      <c r="F77" s="248"/>
      <c r="G77" s="238"/>
      <c r="H77" s="107"/>
      <c r="I77" s="107"/>
      <c r="J77" s="107"/>
      <c r="K77" s="107"/>
      <c r="L77" s="107"/>
      <c r="M77" s="107"/>
      <c r="N77" s="107"/>
      <c r="O77" s="107"/>
    </row>
    <row r="78" spans="1:15" ht="14.4" x14ac:dyDescent="0.3">
      <c r="A78" s="248"/>
      <c r="B78" s="104" t="s">
        <v>44</v>
      </c>
      <c r="C78" s="523"/>
      <c r="D78" s="248"/>
      <c r="E78" s="264"/>
      <c r="F78" s="248"/>
      <c r="G78" s="238"/>
      <c r="H78" s="107"/>
      <c r="I78" s="107"/>
      <c r="J78" s="107"/>
      <c r="K78" s="107"/>
      <c r="L78" s="107"/>
      <c r="M78" s="107"/>
      <c r="N78" s="107"/>
      <c r="O78" s="107"/>
    </row>
    <row r="79" spans="1:15" ht="14.4" x14ac:dyDescent="0.3">
      <c r="A79" s="248"/>
      <c r="B79" s="256"/>
      <c r="C79" s="248"/>
      <c r="D79" s="248"/>
      <c r="E79" s="264"/>
      <c r="F79" s="248"/>
      <c r="G79" s="238"/>
      <c r="H79" s="107"/>
      <c r="I79" s="107"/>
      <c r="J79" s="107"/>
      <c r="K79" s="107"/>
      <c r="L79" s="107"/>
      <c r="M79" s="107"/>
      <c r="N79" s="107"/>
      <c r="O79" s="107"/>
    </row>
    <row r="80" spans="1:15" ht="14.4" x14ac:dyDescent="0.3">
      <c r="A80" s="248"/>
      <c r="B80" s="257" t="s">
        <v>57</v>
      </c>
      <c r="C80" s="248"/>
      <c r="D80" s="248"/>
      <c r="E80" s="264"/>
      <c r="F80" s="248"/>
      <c r="G80" s="238"/>
      <c r="H80" s="107"/>
      <c r="I80" s="107"/>
      <c r="J80" s="107"/>
      <c r="K80" s="107"/>
      <c r="L80" s="107"/>
      <c r="M80" s="107"/>
      <c r="N80" s="107"/>
      <c r="O80" s="107"/>
    </row>
    <row r="81" spans="1:15" ht="14.4" x14ac:dyDescent="0.3">
      <c r="A81" s="248"/>
      <c r="B81" s="256" t="s">
        <v>58</v>
      </c>
      <c r="C81" s="518"/>
      <c r="D81" s="248"/>
      <c r="E81" s="264"/>
      <c r="F81" s="248"/>
      <c r="G81" s="238"/>
      <c r="H81" s="107"/>
      <c r="I81" s="107"/>
      <c r="J81" s="107"/>
      <c r="K81" s="107"/>
      <c r="L81" s="107"/>
      <c r="M81" s="107"/>
      <c r="N81" s="107"/>
      <c r="O81" s="107"/>
    </row>
    <row r="82" spans="1:15" ht="14.4" x14ac:dyDescent="0.3">
      <c r="A82" s="248"/>
      <c r="B82" s="256" t="s">
        <v>59</v>
      </c>
      <c r="C82" s="518"/>
      <c r="D82" s="248"/>
      <c r="E82" s="264"/>
      <c r="F82" s="248"/>
      <c r="G82" s="238"/>
      <c r="H82" s="107"/>
      <c r="I82" s="107"/>
      <c r="J82" s="107"/>
      <c r="K82" s="107"/>
      <c r="L82" s="107"/>
      <c r="M82" s="107"/>
      <c r="N82" s="107"/>
      <c r="O82" s="107"/>
    </row>
    <row r="83" spans="1:15" ht="28.2" x14ac:dyDescent="0.3">
      <c r="A83" s="248"/>
      <c r="B83" s="104" t="s">
        <v>60</v>
      </c>
      <c r="C83" s="523">
        <v>0</v>
      </c>
      <c r="D83" s="248"/>
      <c r="E83" s="264"/>
      <c r="F83" s="248"/>
      <c r="G83" s="238"/>
      <c r="H83" s="107"/>
      <c r="I83" s="107"/>
      <c r="J83" s="107"/>
      <c r="K83" s="107"/>
      <c r="L83" s="107"/>
      <c r="M83" s="107"/>
      <c r="N83" s="107"/>
      <c r="O83" s="107"/>
    </row>
    <row r="84" spans="1:15" ht="14.4" x14ac:dyDescent="0.3">
      <c r="A84" s="248"/>
      <c r="B84" s="104" t="s">
        <v>44</v>
      </c>
      <c r="C84" s="523"/>
      <c r="D84" s="248"/>
      <c r="E84" s="264"/>
      <c r="F84" s="248"/>
      <c r="G84" s="238"/>
      <c r="H84" s="107"/>
      <c r="I84" s="107"/>
      <c r="J84" s="107"/>
      <c r="K84" s="107"/>
      <c r="L84" s="107"/>
      <c r="M84" s="107"/>
      <c r="N84" s="107"/>
      <c r="O84" s="107"/>
    </row>
    <row r="85" spans="1:15" ht="14.4" x14ac:dyDescent="0.3">
      <c r="A85" s="248"/>
      <c r="B85" s="256"/>
      <c r="C85" s="248"/>
      <c r="D85" s="248"/>
      <c r="E85" s="264"/>
      <c r="F85" s="248"/>
      <c r="G85" s="238"/>
      <c r="H85" s="107"/>
      <c r="I85" s="107"/>
      <c r="J85" s="107"/>
      <c r="K85" s="107"/>
      <c r="L85" s="107"/>
      <c r="M85" s="107"/>
      <c r="N85" s="107"/>
      <c r="O85" s="107"/>
    </row>
    <row r="86" spans="1:15" ht="14.4" x14ac:dyDescent="0.3">
      <c r="A86" s="248"/>
      <c r="B86" s="257" t="s">
        <v>61</v>
      </c>
      <c r="C86" s="248"/>
      <c r="D86" s="248"/>
      <c r="E86" s="264"/>
      <c r="F86" s="248"/>
      <c r="G86" s="238"/>
      <c r="H86" s="107"/>
      <c r="I86" s="107"/>
      <c r="J86" s="107"/>
      <c r="K86" s="107"/>
      <c r="L86" s="107"/>
      <c r="M86" s="107"/>
      <c r="N86" s="107"/>
      <c r="O86" s="107"/>
    </row>
    <row r="87" spans="1:15" ht="14.4" x14ac:dyDescent="0.3">
      <c r="A87" s="248"/>
      <c r="B87" s="256" t="s">
        <v>62</v>
      </c>
      <c r="C87" s="518"/>
      <c r="D87" s="248"/>
      <c r="E87" s="264"/>
      <c r="F87" s="248"/>
      <c r="G87" s="238"/>
      <c r="H87" s="107"/>
      <c r="I87" s="107"/>
      <c r="J87" s="107"/>
      <c r="K87" s="107"/>
      <c r="L87" s="107"/>
      <c r="M87" s="107"/>
      <c r="N87" s="107"/>
      <c r="O87" s="107"/>
    </row>
    <row r="88" spans="1:15" ht="14.4" x14ac:dyDescent="0.3">
      <c r="A88" s="248"/>
      <c r="B88" s="256" t="s">
        <v>63</v>
      </c>
      <c r="C88" s="518"/>
      <c r="D88" s="248"/>
      <c r="E88" s="264"/>
      <c r="F88" s="248"/>
      <c r="G88" s="238"/>
      <c r="H88" s="107"/>
      <c r="I88" s="107"/>
      <c r="J88" s="107"/>
      <c r="K88" s="107"/>
      <c r="L88" s="107"/>
      <c r="M88" s="107"/>
      <c r="N88" s="107"/>
      <c r="O88" s="107"/>
    </row>
    <row r="89" spans="1:15" ht="28.2" x14ac:dyDescent="0.3">
      <c r="A89" s="248"/>
      <c r="B89" s="104" t="s">
        <v>64</v>
      </c>
      <c r="C89" s="523">
        <v>0</v>
      </c>
      <c r="D89" s="248"/>
      <c r="E89" s="264"/>
      <c r="F89" s="248"/>
      <c r="G89" s="238"/>
      <c r="H89" s="107"/>
      <c r="I89" s="107"/>
      <c r="J89" s="107"/>
      <c r="K89" s="107"/>
      <c r="L89" s="107"/>
      <c r="M89" s="107"/>
      <c r="N89" s="107"/>
      <c r="O89" s="107"/>
    </row>
    <row r="90" spans="1:15" ht="14.4" x14ac:dyDescent="0.3">
      <c r="A90" s="248"/>
      <c r="B90" s="104" t="s">
        <v>44</v>
      </c>
      <c r="C90" s="523"/>
      <c r="D90" s="248"/>
      <c r="E90" s="264"/>
      <c r="F90" s="248"/>
      <c r="G90" s="238"/>
      <c r="H90" s="107"/>
      <c r="I90" s="107"/>
      <c r="J90" s="107"/>
      <c r="K90" s="107"/>
      <c r="L90" s="107"/>
      <c r="M90" s="107"/>
      <c r="N90" s="107"/>
      <c r="O90" s="107"/>
    </row>
    <row r="91" spans="1:15" ht="14.4" x14ac:dyDescent="0.3">
      <c r="A91" s="248"/>
      <c r="B91" s="256"/>
      <c r="C91" s="248"/>
      <c r="D91" s="248"/>
      <c r="E91" s="264"/>
      <c r="F91" s="248"/>
      <c r="G91" s="238"/>
      <c r="H91" s="107"/>
      <c r="I91" s="107"/>
      <c r="J91" s="107"/>
      <c r="K91" s="107"/>
      <c r="L91" s="107"/>
      <c r="M91" s="107"/>
      <c r="N91" s="107"/>
      <c r="O91" s="107"/>
    </row>
    <row r="92" spans="1:15" ht="14.4" x14ac:dyDescent="0.3">
      <c r="A92" s="248"/>
      <c r="B92" s="257" t="s">
        <v>65</v>
      </c>
      <c r="C92" s="248"/>
      <c r="D92" s="248"/>
      <c r="E92" s="264"/>
      <c r="F92" s="248"/>
      <c r="G92" s="238"/>
      <c r="H92" s="107"/>
      <c r="I92" s="107"/>
      <c r="J92" s="107"/>
      <c r="K92" s="107"/>
      <c r="L92" s="107"/>
      <c r="M92" s="107"/>
      <c r="N92" s="107"/>
      <c r="O92" s="107"/>
    </row>
    <row r="93" spans="1:15" ht="14.4" x14ac:dyDescent="0.3">
      <c r="A93" s="248"/>
      <c r="B93" s="256" t="s">
        <v>66</v>
      </c>
      <c r="C93" s="518"/>
      <c r="D93" s="248"/>
      <c r="E93" s="264"/>
      <c r="F93" s="248"/>
      <c r="G93" s="238"/>
      <c r="H93" s="107"/>
      <c r="I93" s="107"/>
      <c r="J93" s="107"/>
      <c r="K93" s="107"/>
      <c r="L93" s="107"/>
      <c r="M93" s="107"/>
      <c r="N93" s="107"/>
      <c r="O93" s="107"/>
    </row>
    <row r="94" spans="1:15" ht="14.4" x14ac:dyDescent="0.3">
      <c r="A94" s="248"/>
      <c r="B94" s="256" t="s">
        <v>67</v>
      </c>
      <c r="C94" s="518"/>
      <c r="D94" s="248"/>
      <c r="E94" s="264"/>
      <c r="F94" s="248"/>
      <c r="G94" s="238"/>
      <c r="H94" s="107"/>
      <c r="I94" s="107"/>
      <c r="J94" s="107"/>
      <c r="K94" s="107"/>
      <c r="L94" s="107"/>
      <c r="M94" s="107"/>
      <c r="N94" s="107"/>
      <c r="O94" s="107"/>
    </row>
    <row r="95" spans="1:15" ht="28.2" x14ac:dyDescent="0.3">
      <c r="A95" s="107"/>
      <c r="B95" s="104" t="s">
        <v>68</v>
      </c>
      <c r="C95" s="523">
        <v>0</v>
      </c>
      <c r="D95" s="107"/>
      <c r="E95" s="264"/>
      <c r="F95" s="107"/>
      <c r="G95" s="238"/>
      <c r="H95" s="107"/>
      <c r="I95" s="107"/>
      <c r="J95" s="107"/>
      <c r="K95" s="107"/>
      <c r="L95" s="107"/>
      <c r="M95" s="107"/>
      <c r="N95" s="107"/>
      <c r="O95" s="107"/>
    </row>
    <row r="96" spans="1:15" ht="14.4" x14ac:dyDescent="0.3">
      <c r="A96" s="107"/>
      <c r="B96" s="104" t="s">
        <v>44</v>
      </c>
      <c r="C96" s="523"/>
      <c r="D96" s="107"/>
      <c r="E96" s="264"/>
      <c r="F96" s="107"/>
      <c r="G96" s="238"/>
      <c r="H96" s="107"/>
      <c r="I96" s="107"/>
      <c r="J96" s="107"/>
      <c r="K96" s="107"/>
      <c r="L96" s="107"/>
      <c r="M96" s="107"/>
      <c r="N96" s="107"/>
      <c r="O96" s="107"/>
    </row>
    <row r="97" spans="1:15" ht="14.4" x14ac:dyDescent="0.3">
      <c r="A97" s="107"/>
      <c r="B97" s="256"/>
      <c r="C97" s="248"/>
      <c r="D97" s="107"/>
      <c r="E97" s="264"/>
      <c r="F97" s="107"/>
      <c r="G97" s="238"/>
      <c r="H97" s="107"/>
      <c r="I97" s="107"/>
      <c r="J97" s="107"/>
      <c r="K97" s="107"/>
      <c r="L97" s="107"/>
      <c r="M97" s="107"/>
      <c r="N97" s="107"/>
      <c r="O97" s="107"/>
    </row>
    <row r="98" spans="1:15" ht="14.4" x14ac:dyDescent="0.3">
      <c r="A98" s="248"/>
      <c r="B98" s="257" t="s">
        <v>69</v>
      </c>
      <c r="C98" s="248"/>
      <c r="D98" s="248"/>
      <c r="E98" s="264"/>
      <c r="F98" s="248"/>
      <c r="G98" s="238"/>
      <c r="H98" s="107"/>
      <c r="I98" s="107"/>
      <c r="J98" s="107"/>
      <c r="K98" s="107"/>
      <c r="L98" s="107"/>
      <c r="M98" s="107"/>
      <c r="N98" s="107"/>
      <c r="O98" s="107"/>
    </row>
    <row r="99" spans="1:15" ht="14.4" x14ac:dyDescent="0.3">
      <c r="A99" s="248"/>
      <c r="B99" s="256" t="s">
        <v>70</v>
      </c>
      <c r="C99" s="518"/>
      <c r="D99" s="248"/>
      <c r="E99" s="264"/>
      <c r="F99" s="248"/>
      <c r="G99" s="238"/>
      <c r="H99" s="107"/>
      <c r="I99" s="107"/>
      <c r="J99" s="107"/>
      <c r="K99" s="107"/>
      <c r="L99" s="107"/>
      <c r="M99" s="107"/>
      <c r="N99" s="107"/>
      <c r="O99" s="107"/>
    </row>
    <row r="100" spans="1:15" ht="14.4" x14ac:dyDescent="0.3">
      <c r="A100" s="107"/>
      <c r="B100" s="256" t="s">
        <v>71</v>
      </c>
      <c r="C100" s="518"/>
      <c r="D100" s="107"/>
      <c r="E100" s="264"/>
      <c r="F100" s="107"/>
      <c r="G100" s="238"/>
      <c r="H100" s="107"/>
      <c r="I100" s="107"/>
      <c r="J100" s="107"/>
      <c r="K100" s="107"/>
      <c r="L100" s="107"/>
      <c r="M100" s="107"/>
      <c r="N100" s="107"/>
      <c r="O100" s="107"/>
    </row>
    <row r="101" spans="1:15" ht="28.2" x14ac:dyDescent="0.3">
      <c r="A101" s="107"/>
      <c r="B101" s="104" t="s">
        <v>72</v>
      </c>
      <c r="C101" s="523">
        <v>0</v>
      </c>
      <c r="D101" s="107"/>
      <c r="E101" s="264"/>
      <c r="F101" s="107"/>
      <c r="K101" s="107"/>
      <c r="L101" s="107"/>
      <c r="M101" s="107"/>
      <c r="N101" s="107"/>
      <c r="O101" s="107"/>
    </row>
    <row r="102" spans="1:15" ht="14.4" x14ac:dyDescent="0.3">
      <c r="A102" s="107"/>
      <c r="B102" s="104" t="s">
        <v>44</v>
      </c>
      <c r="C102" s="523"/>
      <c r="D102" s="107"/>
      <c r="E102" s="264"/>
      <c r="F102" s="107"/>
      <c r="G102" s="238"/>
      <c r="H102" s="107"/>
      <c r="I102" s="107"/>
      <c r="J102" s="107"/>
      <c r="K102" s="107"/>
      <c r="L102" s="107"/>
      <c r="M102" s="107"/>
      <c r="N102" s="107"/>
      <c r="O102" s="107"/>
    </row>
    <row r="103" spans="1:15" ht="14.4" x14ac:dyDescent="0.3">
      <c r="A103" s="248"/>
      <c r="B103" s="256"/>
      <c r="C103" s="248"/>
      <c r="D103" s="248"/>
      <c r="E103" s="264"/>
      <c r="F103" s="248"/>
      <c r="G103" s="238"/>
      <c r="H103" s="107"/>
      <c r="I103" s="107"/>
      <c r="J103" s="107"/>
      <c r="K103" s="107"/>
      <c r="L103" s="107"/>
      <c r="M103" s="107"/>
      <c r="N103" s="107"/>
      <c r="O103" s="107"/>
    </row>
    <row r="104" spans="1:15" ht="14.4" x14ac:dyDescent="0.3">
      <c r="A104" s="248"/>
      <c r="B104" s="257" t="s">
        <v>73</v>
      </c>
      <c r="C104" s="248"/>
      <c r="D104" s="248"/>
      <c r="E104" s="264"/>
      <c r="F104" s="248"/>
      <c r="G104" s="238"/>
      <c r="H104" s="107"/>
      <c r="I104" s="107"/>
      <c r="J104" s="107"/>
      <c r="K104" s="107"/>
      <c r="L104" s="107"/>
      <c r="M104" s="107"/>
      <c r="N104" s="107"/>
      <c r="O104" s="107"/>
    </row>
    <row r="105" spans="1:15" ht="14.4" x14ac:dyDescent="0.3">
      <c r="A105" s="107"/>
      <c r="B105" s="256" t="s">
        <v>74</v>
      </c>
      <c r="C105" s="518"/>
      <c r="D105" s="107"/>
      <c r="E105" s="264"/>
      <c r="F105" s="107"/>
      <c r="H105" s="107"/>
      <c r="I105" s="107"/>
      <c r="J105" s="107"/>
      <c r="K105" s="107"/>
      <c r="L105" s="107"/>
      <c r="M105" s="107"/>
      <c r="N105" s="107"/>
      <c r="O105" s="107"/>
    </row>
    <row r="106" spans="1:15" ht="14.4" x14ac:dyDescent="0.3">
      <c r="A106" s="107"/>
      <c r="B106" s="256" t="s">
        <v>75</v>
      </c>
      <c r="C106" s="518"/>
      <c r="D106" s="107"/>
      <c r="E106" s="264"/>
      <c r="F106" s="107"/>
      <c r="L106" s="107"/>
      <c r="M106" s="107"/>
      <c r="N106" s="107"/>
      <c r="O106" s="107"/>
    </row>
    <row r="107" spans="1:15" ht="28.2" x14ac:dyDescent="0.3">
      <c r="A107" s="107"/>
      <c r="B107" s="104" t="s">
        <v>76</v>
      </c>
      <c r="C107" s="523">
        <v>0</v>
      </c>
      <c r="D107" s="107"/>
      <c r="E107" s="264"/>
      <c r="F107" s="107"/>
      <c r="L107" s="107"/>
      <c r="M107" s="107"/>
      <c r="N107" s="107"/>
      <c r="O107" s="107"/>
    </row>
    <row r="108" spans="1:15" ht="15" customHeight="1" x14ac:dyDescent="0.3">
      <c r="A108" s="107"/>
      <c r="B108" s="104" t="s">
        <v>44</v>
      </c>
      <c r="C108" s="523"/>
      <c r="D108" s="107"/>
      <c r="E108" s="264"/>
      <c r="F108" s="107"/>
      <c r="L108" s="107"/>
      <c r="M108" s="107"/>
      <c r="N108" s="107"/>
      <c r="O108" s="107"/>
    </row>
    <row r="109" spans="1:15" ht="15" customHeight="1" x14ac:dyDescent="0.3">
      <c r="A109" s="107"/>
      <c r="B109" s="104"/>
      <c r="C109" s="248"/>
      <c r="D109" s="107"/>
      <c r="E109" s="264"/>
      <c r="F109" s="107"/>
      <c r="L109" s="107"/>
      <c r="M109" s="107"/>
      <c r="N109" s="107"/>
      <c r="O109" s="107"/>
    </row>
    <row r="110" spans="1:15" ht="14.4" x14ac:dyDescent="0.3">
      <c r="A110" s="248"/>
      <c r="B110" s="257" t="s">
        <v>77</v>
      </c>
      <c r="C110" s="248"/>
      <c r="D110" s="248"/>
      <c r="E110" s="264"/>
      <c r="F110" s="248"/>
      <c r="G110" s="238"/>
      <c r="H110" s="107"/>
      <c r="I110" s="107"/>
      <c r="J110" s="107"/>
      <c r="K110" s="107"/>
      <c r="L110" s="107"/>
      <c r="M110" s="107"/>
      <c r="N110" s="107"/>
      <c r="O110" s="107"/>
    </row>
    <row r="111" spans="1:15" ht="14.4" x14ac:dyDescent="0.3">
      <c r="A111" s="248"/>
      <c r="B111" s="256" t="s">
        <v>78</v>
      </c>
      <c r="C111" s="518"/>
      <c r="D111" s="248"/>
      <c r="E111" s="264"/>
      <c r="F111" s="248"/>
      <c r="G111" s="238"/>
      <c r="H111" s="107"/>
      <c r="I111" s="107"/>
      <c r="J111" s="107"/>
      <c r="K111" s="107"/>
      <c r="L111" s="107"/>
      <c r="M111" s="107"/>
      <c r="N111" s="107"/>
      <c r="O111" s="107"/>
    </row>
    <row r="112" spans="1:15" ht="14.4" x14ac:dyDescent="0.3">
      <c r="A112" s="248"/>
      <c r="B112" s="256" t="s">
        <v>79</v>
      </c>
      <c r="C112" s="518"/>
      <c r="D112" s="248"/>
      <c r="E112" s="264"/>
      <c r="F112" s="248"/>
      <c r="G112" s="238"/>
      <c r="H112" s="107"/>
      <c r="I112" s="107"/>
      <c r="J112" s="107"/>
      <c r="K112" s="107"/>
      <c r="L112" s="107"/>
      <c r="M112" s="107"/>
      <c r="N112" s="107"/>
      <c r="O112" s="107"/>
    </row>
    <row r="113" spans="1:15" ht="28.2" x14ac:dyDescent="0.3">
      <c r="A113" s="248"/>
      <c r="B113" s="104" t="s">
        <v>80</v>
      </c>
      <c r="C113" s="523">
        <v>0</v>
      </c>
      <c r="D113" s="248"/>
      <c r="E113" s="264"/>
      <c r="F113" s="248"/>
      <c r="G113" s="238"/>
      <c r="H113" s="107"/>
      <c r="I113" s="107"/>
      <c r="J113" s="107"/>
      <c r="K113" s="107"/>
      <c r="L113" s="107"/>
      <c r="M113" s="107"/>
      <c r="N113" s="107"/>
      <c r="O113" s="107"/>
    </row>
    <row r="114" spans="1:15" ht="14.4" x14ac:dyDescent="0.3">
      <c r="A114" s="248"/>
      <c r="B114" s="104" t="s">
        <v>44</v>
      </c>
      <c r="C114" s="523"/>
      <c r="D114" s="248"/>
      <c r="E114" s="264"/>
      <c r="F114" s="248"/>
      <c r="G114" s="238"/>
      <c r="H114" s="107"/>
      <c r="I114" s="107"/>
      <c r="J114" s="107"/>
      <c r="K114" s="107"/>
      <c r="L114" s="107"/>
      <c r="M114" s="107"/>
      <c r="N114" s="107"/>
      <c r="O114" s="107"/>
    </row>
    <row r="115" spans="1:15" ht="14.4" x14ac:dyDescent="0.3">
      <c r="A115" s="248"/>
      <c r="B115" s="256"/>
      <c r="C115" s="248"/>
      <c r="D115" s="248"/>
      <c r="E115" s="264"/>
      <c r="F115" s="248"/>
      <c r="G115" s="238"/>
      <c r="H115" s="107"/>
      <c r="I115" s="107"/>
      <c r="J115" s="107"/>
      <c r="K115" s="107"/>
      <c r="L115" s="107"/>
      <c r="M115" s="107"/>
      <c r="N115" s="107"/>
      <c r="O115" s="107"/>
    </row>
    <row r="116" spans="1:15" ht="14.4" x14ac:dyDescent="0.3">
      <c r="A116" s="248"/>
      <c r="B116" s="257" t="s">
        <v>81</v>
      </c>
      <c r="C116" s="248"/>
      <c r="D116" s="248"/>
      <c r="E116" s="264"/>
      <c r="F116" s="248"/>
      <c r="G116" s="238"/>
      <c r="H116" s="107"/>
      <c r="I116" s="107"/>
      <c r="J116" s="107"/>
      <c r="K116" s="107"/>
      <c r="L116" s="107"/>
      <c r="M116" s="107"/>
      <c r="N116" s="107"/>
      <c r="O116" s="107"/>
    </row>
    <row r="117" spans="1:15" ht="14.4" x14ac:dyDescent="0.3">
      <c r="A117" s="248"/>
      <c r="B117" s="256" t="s">
        <v>82</v>
      </c>
      <c r="C117" s="518"/>
      <c r="D117" s="248"/>
      <c r="E117" s="264"/>
      <c r="F117" s="248"/>
      <c r="G117" s="238"/>
      <c r="H117" s="107"/>
      <c r="I117" s="107"/>
      <c r="J117" s="107"/>
      <c r="K117" s="107"/>
      <c r="L117" s="107"/>
      <c r="M117" s="107"/>
      <c r="N117" s="107"/>
      <c r="O117" s="107"/>
    </row>
    <row r="118" spans="1:15" ht="14.4" x14ac:dyDescent="0.3">
      <c r="A118" s="248"/>
      <c r="B118" s="256" t="s">
        <v>83</v>
      </c>
      <c r="C118" s="518"/>
      <c r="D118" s="248"/>
      <c r="E118" s="264"/>
      <c r="F118" s="248"/>
      <c r="G118" s="238"/>
      <c r="H118" s="107"/>
      <c r="I118" s="107"/>
      <c r="J118" s="107"/>
      <c r="K118" s="107"/>
      <c r="L118" s="107"/>
      <c r="M118" s="107"/>
      <c r="N118" s="107"/>
      <c r="O118" s="107"/>
    </row>
    <row r="119" spans="1:15" ht="28.2" x14ac:dyDescent="0.3">
      <c r="A119" s="248"/>
      <c r="B119" s="104" t="s">
        <v>84</v>
      </c>
      <c r="C119" s="523">
        <v>0</v>
      </c>
      <c r="D119" s="248"/>
      <c r="E119" s="264"/>
      <c r="F119" s="248"/>
      <c r="G119" s="238"/>
      <c r="H119" s="107"/>
      <c r="I119" s="107"/>
      <c r="J119" s="107"/>
      <c r="K119" s="107"/>
      <c r="L119" s="107"/>
      <c r="M119" s="107"/>
      <c r="N119" s="107"/>
      <c r="O119" s="107"/>
    </row>
    <row r="120" spans="1:15" ht="14.4" x14ac:dyDescent="0.3">
      <c r="A120" s="248"/>
      <c r="B120" s="104" t="s">
        <v>44</v>
      </c>
      <c r="C120" s="523"/>
      <c r="D120" s="248"/>
      <c r="E120" s="264"/>
      <c r="F120" s="248"/>
      <c r="G120" s="238"/>
      <c r="H120" s="107"/>
      <c r="I120" s="107"/>
      <c r="J120" s="107"/>
      <c r="K120" s="107"/>
      <c r="L120" s="107"/>
      <c r="M120" s="107"/>
      <c r="N120" s="107"/>
      <c r="O120" s="107"/>
    </row>
    <row r="121" spans="1:15" ht="14.4" x14ac:dyDescent="0.3">
      <c r="A121" s="248"/>
      <c r="B121" s="256"/>
      <c r="C121" s="248"/>
      <c r="D121" s="248"/>
      <c r="E121" s="264"/>
      <c r="F121" s="248"/>
      <c r="G121" s="238"/>
      <c r="H121" s="107"/>
      <c r="I121" s="107"/>
      <c r="J121" s="107"/>
      <c r="K121" s="107"/>
      <c r="L121" s="107"/>
      <c r="M121" s="107"/>
      <c r="N121" s="107"/>
      <c r="O121" s="107"/>
    </row>
    <row r="122" spans="1:15" ht="14.4" x14ac:dyDescent="0.3">
      <c r="A122" s="248"/>
      <c r="B122" s="257" t="s">
        <v>85</v>
      </c>
      <c r="C122" s="248"/>
      <c r="D122" s="248"/>
      <c r="E122" s="264"/>
      <c r="F122" s="248"/>
      <c r="G122" s="238"/>
      <c r="H122" s="107"/>
      <c r="I122" s="107"/>
      <c r="J122" s="107"/>
      <c r="K122" s="107"/>
      <c r="L122" s="107"/>
      <c r="M122" s="107"/>
      <c r="N122" s="107"/>
      <c r="O122" s="107"/>
    </row>
    <row r="123" spans="1:15" ht="14.4" x14ac:dyDescent="0.3">
      <c r="A123" s="248"/>
      <c r="B123" s="256" t="s">
        <v>86</v>
      </c>
      <c r="C123" s="518"/>
      <c r="D123" s="248"/>
      <c r="E123" s="264"/>
      <c r="F123" s="248"/>
      <c r="G123" s="238"/>
      <c r="H123" s="107"/>
      <c r="I123" s="107"/>
      <c r="J123" s="107"/>
      <c r="K123" s="107"/>
      <c r="L123" s="107"/>
      <c r="M123" s="107"/>
      <c r="N123" s="107"/>
      <c r="O123" s="107"/>
    </row>
    <row r="124" spans="1:15" ht="14.4" x14ac:dyDescent="0.3">
      <c r="A124" s="248"/>
      <c r="B124" s="256" t="s">
        <v>87</v>
      </c>
      <c r="C124" s="518"/>
      <c r="D124" s="248"/>
      <c r="E124" s="264"/>
      <c r="F124" s="248"/>
      <c r="G124" s="238"/>
      <c r="H124" s="107"/>
      <c r="I124" s="107"/>
      <c r="J124" s="107"/>
      <c r="K124" s="107"/>
      <c r="L124" s="107"/>
      <c r="M124" s="107"/>
      <c r="N124" s="107"/>
      <c r="O124" s="107"/>
    </row>
    <row r="125" spans="1:15" ht="28.2" x14ac:dyDescent="0.3">
      <c r="A125" s="107"/>
      <c r="B125" s="104" t="s">
        <v>88</v>
      </c>
      <c r="C125" s="523">
        <v>0</v>
      </c>
      <c r="D125" s="107"/>
      <c r="E125" s="264"/>
      <c r="F125" s="107"/>
      <c r="G125" s="238"/>
      <c r="H125" s="107"/>
      <c r="I125" s="107"/>
      <c r="J125" s="107"/>
      <c r="K125" s="107"/>
      <c r="L125" s="107"/>
      <c r="M125" s="107"/>
      <c r="N125" s="107"/>
      <c r="O125" s="107"/>
    </row>
    <row r="126" spans="1:15" ht="14.4" x14ac:dyDescent="0.3">
      <c r="A126" s="107"/>
      <c r="B126" s="104" t="s">
        <v>44</v>
      </c>
      <c r="C126" s="523"/>
      <c r="D126" s="107"/>
      <c r="E126" s="264"/>
      <c r="F126" s="107"/>
      <c r="G126" s="238"/>
      <c r="H126" s="107"/>
      <c r="I126" s="107"/>
      <c r="J126" s="107"/>
      <c r="K126" s="107"/>
      <c r="L126" s="107"/>
      <c r="M126" s="107"/>
      <c r="N126" s="107"/>
      <c r="O126" s="107"/>
    </row>
    <row r="127" spans="1:15" ht="14.4" x14ac:dyDescent="0.3">
      <c r="A127" s="107"/>
      <c r="B127" s="256"/>
      <c r="C127" s="248"/>
      <c r="D127" s="107"/>
      <c r="E127" s="264"/>
      <c r="F127" s="107"/>
      <c r="G127" s="238"/>
      <c r="H127" s="107"/>
      <c r="I127" s="107"/>
      <c r="J127" s="107"/>
      <c r="K127" s="107"/>
      <c r="L127" s="107"/>
      <c r="M127" s="107"/>
      <c r="N127" s="107"/>
      <c r="O127" s="107"/>
    </row>
    <row r="128" spans="1:15" ht="14.4" x14ac:dyDescent="0.3">
      <c r="A128" s="248"/>
      <c r="B128" s="257" t="s">
        <v>89</v>
      </c>
      <c r="C128" s="248"/>
      <c r="D128" s="248"/>
      <c r="E128" s="264"/>
      <c r="F128" s="248"/>
      <c r="G128" s="238"/>
      <c r="H128" s="107"/>
      <c r="I128" s="107"/>
      <c r="J128" s="107"/>
      <c r="K128" s="107"/>
      <c r="L128" s="107"/>
      <c r="M128" s="107"/>
      <c r="N128" s="107"/>
      <c r="O128" s="107"/>
    </row>
    <row r="129" spans="1:15" ht="14.4" x14ac:dyDescent="0.3">
      <c r="A129" s="248"/>
      <c r="B129" s="256" t="s">
        <v>90</v>
      </c>
      <c r="C129" s="518"/>
      <c r="D129" s="248"/>
      <c r="E129" s="264"/>
      <c r="F129" s="248"/>
      <c r="G129" s="238"/>
      <c r="H129" s="107"/>
      <c r="I129" s="107"/>
      <c r="J129" s="107"/>
      <c r="K129" s="107"/>
      <c r="L129" s="107"/>
      <c r="M129" s="107"/>
      <c r="N129" s="107"/>
      <c r="O129" s="107"/>
    </row>
    <row r="130" spans="1:15" ht="14.4" x14ac:dyDescent="0.3">
      <c r="A130" s="107"/>
      <c r="B130" s="256" t="s">
        <v>91</v>
      </c>
      <c r="C130" s="518"/>
      <c r="D130" s="107"/>
      <c r="E130" s="264"/>
      <c r="F130" s="107"/>
      <c r="G130" s="238"/>
      <c r="H130" s="107"/>
      <c r="I130" s="107"/>
      <c r="J130" s="107"/>
      <c r="K130" s="107"/>
      <c r="L130" s="107"/>
      <c r="M130" s="107"/>
      <c r="N130" s="107"/>
      <c r="O130" s="107"/>
    </row>
    <row r="131" spans="1:15" ht="28.2" x14ac:dyDescent="0.3">
      <c r="A131" s="107"/>
      <c r="B131" s="104" t="s">
        <v>92</v>
      </c>
      <c r="C131" s="523">
        <v>0</v>
      </c>
      <c r="D131" s="107"/>
      <c r="E131" s="264"/>
      <c r="F131" s="107"/>
      <c r="K131" s="107"/>
      <c r="L131" s="107"/>
      <c r="M131" s="107"/>
      <c r="N131" s="107"/>
      <c r="O131" s="107"/>
    </row>
    <row r="132" spans="1:15" ht="14.4" x14ac:dyDescent="0.3">
      <c r="A132" s="107"/>
      <c r="B132" s="104" t="s">
        <v>44</v>
      </c>
      <c r="C132" s="523"/>
      <c r="D132" s="107"/>
      <c r="E132" s="264"/>
      <c r="F132" s="107"/>
      <c r="G132" s="238"/>
      <c r="H132" s="107"/>
      <c r="I132" s="107"/>
      <c r="J132" s="107"/>
      <c r="K132" s="107"/>
      <c r="L132" s="107"/>
      <c r="M132" s="107"/>
      <c r="N132" s="107"/>
      <c r="O132" s="107"/>
    </row>
    <row r="133" spans="1:15" ht="14.4" x14ac:dyDescent="0.3">
      <c r="A133" s="248"/>
      <c r="B133" s="256"/>
      <c r="C133" s="248"/>
      <c r="D133" s="248"/>
      <c r="E133" s="264"/>
      <c r="F133" s="248"/>
      <c r="G133" s="238"/>
      <c r="H133" s="107"/>
      <c r="I133" s="107"/>
      <c r="J133" s="107"/>
      <c r="K133" s="107"/>
      <c r="L133" s="107"/>
      <c r="M133" s="107"/>
      <c r="N133" s="107"/>
      <c r="O133" s="107"/>
    </row>
    <row r="134" spans="1:15" ht="14.4" x14ac:dyDescent="0.3">
      <c r="A134" s="248"/>
      <c r="B134" s="257" t="s">
        <v>93</v>
      </c>
      <c r="C134" s="248"/>
      <c r="D134" s="248"/>
      <c r="E134" s="264"/>
      <c r="F134" s="248"/>
      <c r="G134" s="238"/>
      <c r="H134" s="107"/>
      <c r="I134" s="107"/>
      <c r="J134" s="107"/>
      <c r="K134" s="107"/>
      <c r="L134" s="107"/>
      <c r="M134" s="107"/>
      <c r="N134" s="107"/>
      <c r="O134" s="107"/>
    </row>
    <row r="135" spans="1:15" ht="14.4" x14ac:dyDescent="0.3">
      <c r="A135" s="107"/>
      <c r="B135" s="256" t="s">
        <v>94</v>
      </c>
      <c r="C135" s="518"/>
      <c r="D135" s="107"/>
      <c r="E135" s="264"/>
      <c r="F135" s="107"/>
      <c r="H135" s="107"/>
      <c r="I135" s="107"/>
      <c r="J135" s="107"/>
      <c r="K135" s="107"/>
      <c r="L135" s="107"/>
      <c r="M135" s="107"/>
      <c r="N135" s="107"/>
      <c r="O135" s="107"/>
    </row>
    <row r="136" spans="1:15" ht="14.4" x14ac:dyDescent="0.3">
      <c r="A136" s="107"/>
      <c r="B136" s="256" t="s">
        <v>95</v>
      </c>
      <c r="C136" s="518"/>
      <c r="D136" s="107"/>
      <c r="E136" s="264"/>
      <c r="F136" s="107"/>
      <c r="L136" s="107"/>
      <c r="M136" s="107"/>
      <c r="N136" s="107"/>
      <c r="O136" s="107"/>
    </row>
    <row r="137" spans="1:15" ht="28.2" x14ac:dyDescent="0.3">
      <c r="A137" s="107"/>
      <c r="B137" s="104" t="s">
        <v>96</v>
      </c>
      <c r="C137" s="523">
        <v>0</v>
      </c>
      <c r="D137" s="107"/>
      <c r="E137" s="264"/>
      <c r="F137" s="107"/>
      <c r="L137" s="107"/>
      <c r="M137" s="107"/>
      <c r="N137" s="107"/>
      <c r="O137" s="107"/>
    </row>
    <row r="138" spans="1:15" ht="15" customHeight="1" x14ac:dyDescent="0.3">
      <c r="A138" s="107"/>
      <c r="B138" s="104" t="s">
        <v>44</v>
      </c>
      <c r="C138" s="523"/>
      <c r="D138" s="107"/>
      <c r="E138" s="264"/>
      <c r="F138" s="107"/>
      <c r="L138" s="107"/>
      <c r="M138" s="107"/>
      <c r="N138" s="107"/>
      <c r="O138" s="107"/>
    </row>
    <row r="139" spans="1:15" ht="14.4" x14ac:dyDescent="0.3">
      <c r="A139" s="107"/>
      <c r="B139" s="104"/>
      <c r="C139" s="248"/>
      <c r="D139" s="107"/>
      <c r="E139" s="264"/>
      <c r="F139" s="107"/>
      <c r="L139" s="107"/>
      <c r="M139" s="107"/>
      <c r="N139" s="107"/>
      <c r="O139" s="107"/>
    </row>
    <row r="140" spans="1:15" ht="14.4" x14ac:dyDescent="0.3">
      <c r="A140" s="107"/>
      <c r="B140" s="252" t="s">
        <v>97</v>
      </c>
      <c r="C140" s="248"/>
      <c r="D140" s="107"/>
      <c r="E140" s="264"/>
      <c r="F140" s="107"/>
      <c r="L140" s="107"/>
      <c r="M140" s="107"/>
      <c r="N140" s="107"/>
      <c r="O140" s="107"/>
    </row>
    <row r="141" spans="1:15" ht="14.4" x14ac:dyDescent="0.3">
      <c r="A141" s="107"/>
      <c r="B141" s="104" t="s">
        <v>98</v>
      </c>
      <c r="C141" s="248"/>
      <c r="D141" s="107"/>
      <c r="E141" s="264"/>
      <c r="F141" s="107"/>
      <c r="L141" s="107"/>
      <c r="M141" s="107"/>
      <c r="N141" s="107"/>
      <c r="O141" s="107"/>
    </row>
    <row r="142" spans="1:15" ht="14.4" x14ac:dyDescent="0.3">
      <c r="A142" s="107"/>
      <c r="B142" s="525" t="s">
        <v>99</v>
      </c>
      <c r="C142" s="524"/>
      <c r="D142" s="107"/>
      <c r="E142" s="264"/>
      <c r="F142" s="107"/>
      <c r="L142" s="107"/>
      <c r="M142" s="107"/>
      <c r="N142" s="107"/>
      <c r="O142" s="107"/>
    </row>
    <row r="143" spans="1:15" ht="14.4" x14ac:dyDescent="0.3">
      <c r="A143" s="107"/>
      <c r="B143" s="525" t="s">
        <v>99</v>
      </c>
      <c r="C143" s="524"/>
      <c r="D143" s="107"/>
      <c r="E143" s="264"/>
      <c r="F143" s="107"/>
      <c r="L143" s="107"/>
      <c r="M143" s="107"/>
      <c r="N143" s="107"/>
      <c r="O143" s="107"/>
    </row>
    <row r="144" spans="1:15" ht="14.4" x14ac:dyDescent="0.3">
      <c r="A144" s="107"/>
      <c r="B144" s="525" t="s">
        <v>99</v>
      </c>
      <c r="C144" s="524"/>
      <c r="D144" s="107"/>
      <c r="E144" s="264"/>
      <c r="F144" s="107"/>
      <c r="L144" s="107"/>
      <c r="M144" s="107"/>
      <c r="N144" s="107"/>
      <c r="O144" s="107"/>
    </row>
    <row r="145" spans="1:15" ht="14.4" x14ac:dyDescent="0.3">
      <c r="A145" s="107"/>
      <c r="B145" s="525" t="s">
        <v>99</v>
      </c>
      <c r="C145" s="524"/>
      <c r="D145" s="107"/>
      <c r="E145" s="264"/>
      <c r="F145" s="107"/>
      <c r="L145" s="107"/>
      <c r="M145" s="107"/>
      <c r="N145" s="107"/>
      <c r="O145" s="107"/>
    </row>
    <row r="146" spans="1:15" ht="14.4" x14ac:dyDescent="0.3">
      <c r="A146" s="107"/>
      <c r="B146" s="525" t="s">
        <v>99</v>
      </c>
      <c r="C146" s="524"/>
      <c r="D146" s="107"/>
      <c r="E146" s="264"/>
      <c r="F146" s="107"/>
      <c r="L146" s="107"/>
      <c r="M146" s="107"/>
      <c r="N146" s="107"/>
      <c r="O146" s="107"/>
    </row>
    <row r="147" spans="1:15" ht="14.4" x14ac:dyDescent="0.3">
      <c r="A147" s="107"/>
      <c r="B147" s="525" t="s">
        <v>99</v>
      </c>
      <c r="C147" s="524"/>
      <c r="D147" s="107"/>
      <c r="E147" s="264"/>
      <c r="F147" s="107"/>
      <c r="L147" s="107"/>
      <c r="M147" s="107"/>
      <c r="N147" s="107"/>
      <c r="O147" s="107"/>
    </row>
    <row r="148" spans="1:15" ht="14.4" x14ac:dyDescent="0.3">
      <c r="A148" s="107"/>
      <c r="B148" s="277" t="s">
        <v>100</v>
      </c>
      <c r="C148" s="364">
        <f>SUM(C142:C147)</f>
        <v>0</v>
      </c>
      <c r="D148" s="107"/>
      <c r="E148" s="264"/>
      <c r="F148" s="107"/>
      <c r="H148" s="277"/>
      <c r="L148" s="107"/>
      <c r="M148" s="107"/>
      <c r="N148" s="107"/>
      <c r="O148" s="107"/>
    </row>
    <row r="149" spans="1:15" ht="14.4" x14ac:dyDescent="0.3">
      <c r="A149" s="107"/>
      <c r="B149" s="104"/>
      <c r="C149" s="248"/>
      <c r="D149" s="107"/>
      <c r="E149" s="264"/>
      <c r="F149" s="107"/>
      <c r="L149" s="107"/>
      <c r="M149" s="107"/>
      <c r="N149" s="107"/>
      <c r="O149" s="107"/>
    </row>
    <row r="150" spans="1:15" ht="14.4" x14ac:dyDescent="0.3">
      <c r="A150" s="107"/>
      <c r="B150" s="257" t="s">
        <v>101</v>
      </c>
      <c r="C150" s="248"/>
      <c r="D150" s="107"/>
      <c r="E150" s="264"/>
      <c r="F150" s="107"/>
      <c r="L150" s="107"/>
      <c r="M150" s="107"/>
      <c r="N150" s="107"/>
      <c r="O150" s="107"/>
    </row>
    <row r="151" spans="1:15" ht="14.4" x14ac:dyDescent="0.3">
      <c r="A151" s="107"/>
      <c r="B151" s="104" t="s">
        <v>102</v>
      </c>
      <c r="C151" s="338">
        <f>1+COUNTA(C58,C64,C70,C76,C82,C88,C94,C100,C106,C112,C118,C124,C130,C136)</f>
        <v>1</v>
      </c>
      <c r="D151" s="107"/>
      <c r="E151" s="264"/>
      <c r="F151" s="107"/>
      <c r="L151" s="107"/>
      <c r="M151" s="107"/>
      <c r="N151" s="107"/>
      <c r="O151" s="107"/>
    </row>
    <row r="152" spans="1:15" ht="14.4" x14ac:dyDescent="0.3">
      <c r="A152" s="107"/>
      <c r="B152" s="104" t="s">
        <v>103</v>
      </c>
      <c r="C152" s="339">
        <f>(C52+C59+C65+C71+C77+C83+C89+C95+C101+C107+C113+C119+C125+C131+C137)*12</f>
        <v>0</v>
      </c>
      <c r="D152" s="107"/>
      <c r="E152" s="263"/>
      <c r="F152" s="107"/>
      <c r="L152" s="107"/>
      <c r="M152" s="107"/>
      <c r="N152" s="107"/>
      <c r="O152" s="107"/>
    </row>
    <row r="153" spans="1:15" ht="14.4" x14ac:dyDescent="0.3">
      <c r="A153" s="107"/>
      <c r="B153" s="104" t="s">
        <v>104</v>
      </c>
      <c r="C153" s="338">
        <f>ROUNDUP(C152/CHOOSE(C151,'Background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53" s="107"/>
      <c r="E153" s="264"/>
      <c r="F153" s="107"/>
      <c r="L153" s="107"/>
      <c r="M153" s="107"/>
      <c r="N153" s="107"/>
      <c r="O153" s="107"/>
    </row>
    <row r="154" spans="1:15" ht="14.4" x14ac:dyDescent="0.3">
      <c r="A154" s="107"/>
      <c r="B154" s="258"/>
      <c r="C154" s="259"/>
      <c r="D154" s="107"/>
      <c r="E154" s="264"/>
      <c r="F154" s="107"/>
      <c r="L154" s="107"/>
      <c r="M154" s="107"/>
      <c r="N154" s="107"/>
      <c r="O154" s="107"/>
    </row>
    <row r="155" spans="1:15" ht="30" customHeight="1" x14ac:dyDescent="0.3">
      <c r="A155" s="107"/>
      <c r="B155" s="257" t="s">
        <v>105</v>
      </c>
      <c r="C155" s="259"/>
      <c r="D155" s="107"/>
      <c r="E155" s="264"/>
      <c r="F155" s="107"/>
      <c r="G155" s="238"/>
      <c r="H155" s="277"/>
      <c r="I155" s="365"/>
      <c r="J155" s="107"/>
      <c r="K155" s="107"/>
      <c r="L155" s="107"/>
      <c r="M155" s="107"/>
      <c r="N155" s="107"/>
      <c r="O155" s="107"/>
    </row>
    <row r="156" spans="1:15" ht="14.4" x14ac:dyDescent="0.3">
      <c r="A156" s="107"/>
      <c r="B156" s="104" t="s">
        <v>106</v>
      </c>
      <c r="C156" s="338">
        <f>IF(L193="Could not determine",J193,IF(J193&lt;&gt;L193,L193,J193))</f>
        <v>1</v>
      </c>
      <c r="D156" s="107"/>
      <c r="E156" s="264"/>
      <c r="F156" s="107"/>
      <c r="M156" s="107"/>
      <c r="N156" s="107"/>
      <c r="O156" s="107"/>
    </row>
    <row r="157" spans="1:15" ht="14.4" x14ac:dyDescent="0.3">
      <c r="A157" s="107"/>
      <c r="B157" s="104" t="s">
        <v>107</v>
      </c>
      <c r="C157" s="339">
        <f>IF(K193&lt;&gt;M193,M193*12,K193*12)</f>
        <v>0</v>
      </c>
      <c r="D157" s="107"/>
      <c r="E157" s="264"/>
      <c r="F157" s="107"/>
    </row>
    <row r="158" spans="1:15" ht="14.4" x14ac:dyDescent="0.3">
      <c r="A158" s="107"/>
      <c r="B158" s="104" t="s">
        <v>108</v>
      </c>
      <c r="C158" s="338">
        <f>IF(L194="Could not determine",J194,IF(J193&lt;&gt;L193,L194,J194))</f>
        <v>0</v>
      </c>
      <c r="D158" s="107"/>
      <c r="E158" s="264"/>
      <c r="F158" s="107"/>
    </row>
    <row r="159" spans="1:15" ht="14.4" x14ac:dyDescent="0.3">
      <c r="A159" s="107"/>
      <c r="B159" s="260"/>
      <c r="C159" s="259"/>
      <c r="D159" s="107"/>
      <c r="E159" s="264"/>
      <c r="F159" s="107"/>
    </row>
    <row r="160" spans="1:15" ht="14.4" x14ac:dyDescent="0.3">
      <c r="A160" s="107"/>
      <c r="B160" s="257" t="s">
        <v>109</v>
      </c>
      <c r="C160" s="259"/>
      <c r="D160" s="107"/>
      <c r="E160" s="264"/>
      <c r="F160" s="107"/>
    </row>
    <row r="161" spans="1:15" ht="14.4" x14ac:dyDescent="0.3">
      <c r="A161" s="107"/>
      <c r="B161" s="104" t="s">
        <v>106</v>
      </c>
      <c r="C161" s="338">
        <f>IF(C153&gt;250,N193,C151)</f>
        <v>1</v>
      </c>
      <c r="D161" s="107"/>
      <c r="E161" s="264"/>
      <c r="F161" s="107"/>
      <c r="G161" s="238"/>
    </row>
    <row r="162" spans="1:15" ht="14.4" x14ac:dyDescent="0.3">
      <c r="A162" s="107"/>
      <c r="B162" s="104" t="s">
        <v>110</v>
      </c>
      <c r="C162" s="339">
        <f>IF(O193&lt;0,0,IF(C153&gt;250,O193*12,C152-C148*12))</f>
        <v>0</v>
      </c>
      <c r="D162" s="107"/>
      <c r="E162" s="264"/>
      <c r="F162" s="107"/>
      <c r="G162" s="261"/>
    </row>
    <row r="163" spans="1:15" ht="14.4" x14ac:dyDescent="0.3">
      <c r="A163" s="107"/>
      <c r="B163" s="104" t="s">
        <v>108</v>
      </c>
      <c r="C163" s="338">
        <f>IF(N194&lt;0,0,ROUNDUP(C162/CHOOSE(C161,'Background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D163" s="107"/>
      <c r="E163" s="264"/>
      <c r="F163" s="107"/>
      <c r="G163" s="261"/>
    </row>
    <row r="164" spans="1:15" ht="14.4" x14ac:dyDescent="0.3">
      <c r="A164" s="107"/>
      <c r="B164" s="238"/>
      <c r="C164" s="238"/>
      <c r="D164" s="107"/>
      <c r="E164" s="264"/>
      <c r="F164" s="107"/>
    </row>
    <row r="165" spans="1:15" ht="14.4" x14ac:dyDescent="0.3">
      <c r="A165" s="107"/>
      <c r="B165" s="266" t="s">
        <v>111</v>
      </c>
      <c r="C165" s="267"/>
      <c r="D165" s="107"/>
      <c r="E165" s="264"/>
      <c r="F165" s="107"/>
    </row>
    <row r="166" spans="1:15" ht="14.4" x14ac:dyDescent="0.3">
      <c r="A166" s="107"/>
      <c r="B166" s="269" t="s">
        <v>112</v>
      </c>
      <c r="C166" s="268"/>
      <c r="D166" s="107"/>
      <c r="E166" s="264"/>
      <c r="F166" s="107"/>
    </row>
    <row r="167" spans="1:15" ht="14.4" x14ac:dyDescent="0.3">
      <c r="A167" s="107"/>
      <c r="B167" s="281" t="s">
        <v>113</v>
      </c>
      <c r="C167" s="281" t="str">
        <f>IF(OR(AND(J194&lt;139,L194&lt;139),AND(C35="Yes",OR(J194&lt;201,L194&lt;201))),"Likely eligible",IF(OR(J194&lt;139,L194&lt;139),"Potentially eligible",IF(L193="Could not determine","Could not determine","Likely not eligible")))</f>
        <v>Likely eligible</v>
      </c>
      <c r="D167" s="107"/>
      <c r="E167" s="264"/>
      <c r="F167" s="107"/>
      <c r="J167" s="107"/>
      <c r="K167" s="107"/>
      <c r="L167" s="107"/>
      <c r="M167" s="107"/>
      <c r="N167" s="107"/>
      <c r="O167" s="107"/>
    </row>
    <row r="168" spans="1:15" ht="13.8" x14ac:dyDescent="0.25">
      <c r="B168" s="281" t="s">
        <v>114</v>
      </c>
      <c r="C168" s="281" t="str">
        <f>IF(AND(OR(H178&lt;19, AND(H178&gt;18,C35="Yes")),OR(J194&lt;261,L194&lt;261),C45="No"),"Likely Eligible",IF(AND(OR(COUNTIF(I178:I192,"Minor Child")&gt;0,COUNTIF(I178:I192,"Minor Sibling")&gt;0),OR(J194&lt;261,L194&lt;261),C45="Yes"),"Household Members Likely Eligible","Likely not eligible"))</f>
        <v>Likely not eligible</v>
      </c>
      <c r="E168" s="264"/>
    </row>
    <row r="169" spans="1:15" ht="15" customHeight="1" x14ac:dyDescent="0.25">
      <c r="B169" s="281" t="s">
        <v>115</v>
      </c>
      <c r="C169" s="281" t="str">
        <f>IF(OR(H178&gt;64,C40="Yes",C42="Yes"),"Potentially eligible","Likely not eligible")</f>
        <v>Potentially eligible</v>
      </c>
      <c r="E169" s="264"/>
    </row>
    <row r="170" spans="1:15" ht="15" customHeight="1" x14ac:dyDescent="0.25">
      <c r="B170" s="281" t="s">
        <v>116</v>
      </c>
      <c r="C170" s="281" t="str">
        <f>IF(C32="No","Not eligible due to residency",IF(OR(C32="Didn't want to answer",C32=""),"Could not determine residency",IF((C153&lt;251),"Likely eligible",IF(AND(N194&lt;C153,N194&lt;251,C32="Yes"),"Likely eligible, count spouse and/or children only",IF(AND(C153=N194,C153&lt;251,C32="Yes"),"Likely eligible",IF(AND(N194&gt;C153,C153&lt;251,C32="Yes"),"Likely eligible","Likely not eligible"))))))</f>
        <v>Could not determine residency</v>
      </c>
      <c r="E170" s="264"/>
    </row>
    <row r="171" spans="1:15" ht="30" customHeight="1" x14ac:dyDescent="0.25">
      <c r="B171" s="550" t="s">
        <v>117</v>
      </c>
      <c r="C171" s="550"/>
      <c r="E171" s="264"/>
    </row>
    <row r="172" spans="1:15" ht="30" customHeight="1" x14ac:dyDescent="0.25">
      <c r="B172" s="549" t="s">
        <v>118</v>
      </c>
      <c r="C172" s="549"/>
      <c r="E172" s="264"/>
    </row>
    <row r="173" spans="1:15" ht="15" customHeight="1" x14ac:dyDescent="0.25">
      <c r="B173" s="330" t="str">
        <f>IF(C40="Yes","Patient should be encouraged to apply for Health First Colorado, as there are various programs for patients with disabilities with differing eligibility criteria, not all of which can easily be screened for here.","")</f>
        <v/>
      </c>
      <c r="C173" s="331"/>
      <c r="E173" s="264"/>
    </row>
    <row r="174" spans="1:15" ht="7.5" customHeight="1" x14ac:dyDescent="0.25">
      <c r="B174" s="353"/>
      <c r="C174" s="353"/>
      <c r="E174" s="264"/>
    </row>
    <row r="175" spans="1:15" ht="15" customHeight="1" x14ac:dyDescent="0.25">
      <c r="B175" s="212" t="s">
        <v>119</v>
      </c>
      <c r="C175" s="354" t="s">
        <v>120</v>
      </c>
      <c r="E175" s="264"/>
    </row>
    <row r="176" spans="1:15" ht="7.5" customHeight="1" x14ac:dyDescent="0.25">
      <c r="B176" s="256"/>
      <c r="C176" s="352"/>
      <c r="E176" s="264"/>
    </row>
    <row r="177" spans="2:15" ht="28.8" x14ac:dyDescent="0.3">
      <c r="B177" s="328" t="s">
        <v>121</v>
      </c>
      <c r="C177" s="329"/>
      <c r="E177" s="264"/>
      <c r="G177" s="238"/>
      <c r="H177" s="107" t="s">
        <v>122</v>
      </c>
      <c r="I177" s="107" t="s">
        <v>123</v>
      </c>
      <c r="J177" s="239" t="s">
        <v>124</v>
      </c>
      <c r="K177" s="107" t="s">
        <v>125</v>
      </c>
      <c r="L177" s="239" t="s">
        <v>126</v>
      </c>
      <c r="M177" s="239" t="s">
        <v>127</v>
      </c>
      <c r="N177" s="239" t="s">
        <v>128</v>
      </c>
      <c r="O177" s="239" t="s">
        <v>129</v>
      </c>
    </row>
    <row r="178" spans="2:15" ht="15" customHeight="1" x14ac:dyDescent="0.3">
      <c r="B178" s="324"/>
      <c r="C178" s="366"/>
      <c r="E178" s="264"/>
      <c r="G178" s="238" t="s">
        <v>130</v>
      </c>
      <c r="H178" s="107" t="str">
        <f>IF(C29="","",ROUNDDOWN(((C10-C29)/365.25),0))</f>
        <v/>
      </c>
      <c r="I178" s="107" t="s">
        <v>131</v>
      </c>
      <c r="J178" s="107" t="s">
        <v>132</v>
      </c>
      <c r="K178" s="240">
        <f>C52</f>
        <v>0</v>
      </c>
      <c r="L178" s="107" t="s">
        <v>132</v>
      </c>
      <c r="M178" s="240">
        <f>IF(L178="yes",K178,0)</f>
        <v>0</v>
      </c>
      <c r="N178" s="107" t="s">
        <v>132</v>
      </c>
      <c r="O178" s="240">
        <f>M178</f>
        <v>0</v>
      </c>
    </row>
    <row r="179" spans="2:15" ht="15" customHeight="1" x14ac:dyDescent="0.3">
      <c r="B179" s="325"/>
      <c r="C179" s="367"/>
      <c r="E179" s="264"/>
      <c r="G179" s="238" t="s">
        <v>133</v>
      </c>
      <c r="H179" s="107"/>
      <c r="I179" s="107" t="str">
        <f>IF(C58="","",C58)</f>
        <v/>
      </c>
      <c r="J179" s="337" t="str">
        <f>IF(OR(I179="Spouse/Civil Union Partner",I179="Minor Child",I179="Parent/Guardian"),"Yes",IF(AND($H$178&lt;19,OR(I179="Parent/Guardian",I179="Minor Child",I179="Minor Sibling")),"Yes","No"))</f>
        <v>No</v>
      </c>
      <c r="K179" s="240">
        <f>C59</f>
        <v>0</v>
      </c>
      <c r="L179" s="107" t="str">
        <f>IF(C60="","",C60)</f>
        <v/>
      </c>
      <c r="M179" s="240">
        <f>IF(L179="yes",K179,0)</f>
        <v>0</v>
      </c>
      <c r="N179" s="107" t="str">
        <f>IF($H$178&lt;18,IF(OR(I179="Spouse/Civil Union Partner",I179="Minor Sibling",I179="Minor Child",I179="Student Adult Child",I179="Parent/Guardian"),"Yes","No"),IF(OR(I179="Spouse/Civil Union Partner",I179="Minor Child",I179="Student Adult Child"),"Yes","No"))</f>
        <v>No</v>
      </c>
      <c r="O179" s="240">
        <f>IF($H$178&lt;18,IF(OR(I179="Spouse/Civil Union Partner",I179="Parent/Guardian"),K179,0),IF(I179="Spouse/Civil Union Partner",K179,0))</f>
        <v>0</v>
      </c>
    </row>
    <row r="180" spans="2:15" ht="15" customHeight="1" x14ac:dyDescent="0.3">
      <c r="B180" s="325"/>
      <c r="C180" s="367"/>
      <c r="E180" s="264"/>
      <c r="G180" s="238" t="s">
        <v>134</v>
      </c>
      <c r="H180" s="107"/>
      <c r="I180" s="107" t="str">
        <f>IF(C64="","",C64)</f>
        <v/>
      </c>
      <c r="J180" s="337" t="str">
        <f t="shared" ref="J180:J192" si="0">IF(OR(I180="Spouse/Civil Union Partner",I180="Minor Child",I180="Parent/Guardian"),"Yes",IF(AND($H$178&lt;19,OR(I180="Parent/Guardian",I180="Minor Child",I180="Minor Sibling")),"Yes","No"))</f>
        <v>No</v>
      </c>
      <c r="K180" s="240">
        <f>C65</f>
        <v>0</v>
      </c>
      <c r="L180" s="107" t="str">
        <f>IF(C66="","",C66)</f>
        <v/>
      </c>
      <c r="M180" s="240">
        <f t="shared" ref="M180:M185" si="1">IF(L180="yes",K180,0)</f>
        <v>0</v>
      </c>
      <c r="N180" s="107" t="str">
        <f t="shared" ref="N180:N192" si="2">IF($H$178&lt;18,IF(OR(I180="Spouse/Civil Union Partner",I180="Minor Sibling",I180="Minor Child",I180="Student Adult Child",I180="Parent/Guardian"),"Yes","No"),IF(OR(I180="Spouse/Civil Union Partner",I180="Minor Child",I180="Student Adult Child"),"Yes","No"))</f>
        <v>No</v>
      </c>
      <c r="O180" s="240">
        <f t="shared" ref="O180:O186" si="3">IF($H$178&lt;18,IF(OR(I180="Spouse/Civil Union Partner",I180="Parent/Guardian"),K180,0),IF(I180="Spouse/Civil Union Partner",K180,0))</f>
        <v>0</v>
      </c>
    </row>
    <row r="181" spans="2:15" ht="15" customHeight="1" x14ac:dyDescent="0.3">
      <c r="B181" s="325"/>
      <c r="C181" s="367"/>
      <c r="E181" s="264"/>
      <c r="G181" s="238" t="s">
        <v>135</v>
      </c>
      <c r="H181" s="107"/>
      <c r="I181" s="107" t="str">
        <f>IF(C70="","",C70)</f>
        <v/>
      </c>
      <c r="J181" s="337" t="str">
        <f t="shared" si="0"/>
        <v>No</v>
      </c>
      <c r="K181" s="240">
        <f>C71</f>
        <v>0</v>
      </c>
      <c r="L181" s="107" t="str">
        <f>IF(C72="","",C72)</f>
        <v/>
      </c>
      <c r="M181" s="240">
        <f t="shared" si="1"/>
        <v>0</v>
      </c>
      <c r="N181" s="107" t="str">
        <f t="shared" si="2"/>
        <v>No</v>
      </c>
      <c r="O181" s="240">
        <f t="shared" si="3"/>
        <v>0</v>
      </c>
    </row>
    <row r="182" spans="2:15" ht="15" customHeight="1" x14ac:dyDescent="0.3">
      <c r="B182" s="325"/>
      <c r="C182" s="367"/>
      <c r="E182" s="264"/>
      <c r="G182" s="238" t="s">
        <v>136</v>
      </c>
      <c r="H182" s="107"/>
      <c r="I182" s="107" t="str">
        <f>IF(C76="","",C76)</f>
        <v/>
      </c>
      <c r="J182" s="337" t="str">
        <f t="shared" si="0"/>
        <v>No</v>
      </c>
      <c r="K182" s="240">
        <f>C77</f>
        <v>0</v>
      </c>
      <c r="L182" s="107" t="str">
        <f>IF(C78="","",C78)</f>
        <v/>
      </c>
      <c r="M182" s="240">
        <f t="shared" si="1"/>
        <v>0</v>
      </c>
      <c r="N182" s="107" t="str">
        <f t="shared" si="2"/>
        <v>No</v>
      </c>
      <c r="O182" s="240">
        <f t="shared" si="3"/>
        <v>0</v>
      </c>
    </row>
    <row r="183" spans="2:15" ht="15" customHeight="1" x14ac:dyDescent="0.3">
      <c r="B183" s="325"/>
      <c r="C183" s="367"/>
      <c r="E183" s="264"/>
      <c r="G183" s="238" t="s">
        <v>137</v>
      </c>
      <c r="H183" s="107"/>
      <c r="I183" s="107" t="str">
        <f>IF(C82="","",C82)</f>
        <v/>
      </c>
      <c r="J183" s="337" t="str">
        <f t="shared" si="0"/>
        <v>No</v>
      </c>
      <c r="K183" s="240">
        <f>C83</f>
        <v>0</v>
      </c>
      <c r="L183" s="107" t="str">
        <f>IF(C84="","",C84)</f>
        <v/>
      </c>
      <c r="M183" s="240">
        <f t="shared" si="1"/>
        <v>0</v>
      </c>
      <c r="N183" s="107" t="str">
        <f t="shared" si="2"/>
        <v>No</v>
      </c>
      <c r="O183" s="240">
        <f t="shared" si="3"/>
        <v>0</v>
      </c>
    </row>
    <row r="184" spans="2:15" ht="15" customHeight="1" x14ac:dyDescent="0.3">
      <c r="B184" s="326"/>
      <c r="C184" s="327"/>
      <c r="E184" s="264"/>
      <c r="G184" s="238" t="s">
        <v>138</v>
      </c>
      <c r="H184" s="107"/>
      <c r="I184" s="107" t="str">
        <f>IF(C88="","",C88)</f>
        <v/>
      </c>
      <c r="J184" s="337" t="str">
        <f t="shared" si="0"/>
        <v>No</v>
      </c>
      <c r="K184" s="240">
        <f>C89</f>
        <v>0</v>
      </c>
      <c r="L184" s="107" t="str">
        <f>IF(C90="","",C90)</f>
        <v/>
      </c>
      <c r="M184" s="240">
        <f t="shared" si="1"/>
        <v>0</v>
      </c>
      <c r="N184" s="107" t="str">
        <f t="shared" si="2"/>
        <v>No</v>
      </c>
      <c r="O184" s="240">
        <f t="shared" si="3"/>
        <v>0</v>
      </c>
    </row>
    <row r="185" spans="2:15" ht="15" customHeight="1" x14ac:dyDescent="0.3">
      <c r="B185" s="326"/>
      <c r="C185" s="327"/>
      <c r="E185" s="264"/>
      <c r="G185" s="238" t="s">
        <v>139</v>
      </c>
      <c r="H185" s="107"/>
      <c r="I185" s="107" t="str">
        <f>IF(C94="","",C94)</f>
        <v/>
      </c>
      <c r="J185" s="337" t="str">
        <f t="shared" si="0"/>
        <v>No</v>
      </c>
      <c r="K185" s="240">
        <f>C95</f>
        <v>0</v>
      </c>
      <c r="L185" s="107" t="str">
        <f>IF(C96="","",C96)</f>
        <v/>
      </c>
      <c r="M185" s="240">
        <f t="shared" si="1"/>
        <v>0</v>
      </c>
      <c r="N185" s="107" t="str">
        <f t="shared" si="2"/>
        <v>No</v>
      </c>
      <c r="O185" s="240">
        <f t="shared" si="3"/>
        <v>0</v>
      </c>
    </row>
    <row r="186" spans="2:15" ht="15" customHeight="1" x14ac:dyDescent="0.3">
      <c r="B186" s="326"/>
      <c r="C186" s="327"/>
      <c r="E186" s="264"/>
      <c r="G186" s="238" t="s">
        <v>140</v>
      </c>
      <c r="H186" s="107"/>
      <c r="I186" s="107" t="str">
        <f>IF(C100="","",C100)</f>
        <v/>
      </c>
      <c r="J186" s="337" t="str">
        <f t="shared" si="0"/>
        <v>No</v>
      </c>
      <c r="K186" s="240">
        <f>C101</f>
        <v>0</v>
      </c>
      <c r="L186" s="107" t="str">
        <f>IF(C102="","",C102)</f>
        <v/>
      </c>
      <c r="M186" s="240">
        <f>IF(L186="yes",K186,0)</f>
        <v>0</v>
      </c>
      <c r="N186" s="107" t="str">
        <f t="shared" si="2"/>
        <v>No</v>
      </c>
      <c r="O186" s="240">
        <f t="shared" si="3"/>
        <v>0</v>
      </c>
    </row>
    <row r="187" spans="2:15" ht="15" customHeight="1" x14ac:dyDescent="0.3">
      <c r="B187" s="322"/>
      <c r="C187" s="323"/>
      <c r="E187" s="264"/>
      <c r="G187" s="238" t="s">
        <v>141</v>
      </c>
      <c r="H187" s="107"/>
      <c r="I187" s="107" t="str">
        <f>IF(C106="","",C106)</f>
        <v/>
      </c>
      <c r="J187" s="337" t="str">
        <f t="shared" si="0"/>
        <v>No</v>
      </c>
      <c r="K187" s="240">
        <f>C107</f>
        <v>0</v>
      </c>
      <c r="L187" s="107" t="str">
        <f>IF(C108="","",C108)</f>
        <v/>
      </c>
      <c r="M187" s="240">
        <f>IF(L187="yes",K187,0)</f>
        <v>0</v>
      </c>
      <c r="N187" s="107" t="str">
        <f t="shared" si="2"/>
        <v>No</v>
      </c>
      <c r="O187" s="240">
        <f>IF($H$178&lt;18,IF(OR(I187="Spouse/Civil Union Partner",I187="Parent/Guardian"),K187,0),IF(I187="Spouse/Civil Union Partner",K187,0))</f>
        <v>0</v>
      </c>
    </row>
    <row r="188" spans="2:15" ht="15" customHeight="1" x14ac:dyDescent="0.3">
      <c r="E188" s="248"/>
      <c r="G188" s="238" t="s">
        <v>142</v>
      </c>
      <c r="H188" s="107"/>
      <c r="I188" s="107" t="str">
        <f>IF(C112="","",C112)</f>
        <v/>
      </c>
      <c r="J188" s="337" t="str">
        <f t="shared" si="0"/>
        <v>No</v>
      </c>
      <c r="K188" s="240">
        <f>C113</f>
        <v>0</v>
      </c>
      <c r="L188" s="107" t="str">
        <f>IF(C114="","",C114)</f>
        <v/>
      </c>
      <c r="M188" s="240">
        <f t="shared" ref="M188:M192" si="4">IF(L188="yes",K188,0)</f>
        <v>0</v>
      </c>
      <c r="N188" s="107" t="str">
        <f t="shared" si="2"/>
        <v>No</v>
      </c>
      <c r="O188" s="240">
        <f t="shared" ref="O188:O191" si="5">IF($H$178&lt;18,IF(OR(I188="Spouse/Civil Union Partner",I188="Parent/Guardian"),K188,0),IF(I188="Spouse/Civil Union Partner",K188,0))</f>
        <v>0</v>
      </c>
    </row>
    <row r="189" spans="2:15" ht="15" customHeight="1" x14ac:dyDescent="0.3">
      <c r="E189" s="248"/>
      <c r="G189" s="238" t="s">
        <v>143</v>
      </c>
      <c r="H189" s="107"/>
      <c r="I189" s="107" t="str">
        <f>IF(C118="","",C118)</f>
        <v/>
      </c>
      <c r="J189" s="337" t="str">
        <f t="shared" si="0"/>
        <v>No</v>
      </c>
      <c r="K189" s="240">
        <f>C119</f>
        <v>0</v>
      </c>
      <c r="L189" s="107" t="str">
        <f>IF(C120="","",C120)</f>
        <v/>
      </c>
      <c r="M189" s="240">
        <f t="shared" si="4"/>
        <v>0</v>
      </c>
      <c r="N189" s="107" t="str">
        <f t="shared" si="2"/>
        <v>No</v>
      </c>
      <c r="O189" s="240">
        <f t="shared" si="5"/>
        <v>0</v>
      </c>
    </row>
    <row r="190" spans="2:15" ht="15" customHeight="1" x14ac:dyDescent="0.3">
      <c r="E190" s="248"/>
      <c r="G190" s="238" t="s">
        <v>144</v>
      </c>
      <c r="H190" s="107"/>
      <c r="I190" s="107" t="str">
        <f>IF(C124="","",C124)</f>
        <v/>
      </c>
      <c r="J190" s="337" t="str">
        <f t="shared" si="0"/>
        <v>No</v>
      </c>
      <c r="K190" s="240">
        <f>C125</f>
        <v>0</v>
      </c>
      <c r="L190" s="107" t="str">
        <f>IF(C126="","",C126)</f>
        <v/>
      </c>
      <c r="M190" s="240">
        <f t="shared" si="4"/>
        <v>0</v>
      </c>
      <c r="N190" s="107" t="str">
        <f t="shared" si="2"/>
        <v>No</v>
      </c>
      <c r="O190" s="240">
        <f t="shared" si="5"/>
        <v>0</v>
      </c>
    </row>
    <row r="191" spans="2:15" ht="15" customHeight="1" x14ac:dyDescent="0.3">
      <c r="E191" s="248"/>
      <c r="G191" s="238" t="s">
        <v>145</v>
      </c>
      <c r="H191" s="107"/>
      <c r="I191" s="107" t="str">
        <f>IF(C130="","",C130)</f>
        <v/>
      </c>
      <c r="J191" s="337" t="str">
        <f t="shared" si="0"/>
        <v>No</v>
      </c>
      <c r="K191" s="240">
        <f>C131</f>
        <v>0</v>
      </c>
      <c r="L191" s="107" t="str">
        <f>IF(C132="","",C132)</f>
        <v/>
      </c>
      <c r="M191" s="240">
        <f t="shared" si="4"/>
        <v>0</v>
      </c>
      <c r="N191" s="107" t="str">
        <f t="shared" si="2"/>
        <v>No</v>
      </c>
      <c r="O191" s="240">
        <f t="shared" si="5"/>
        <v>0</v>
      </c>
    </row>
    <row r="192" spans="2:15" ht="15" customHeight="1" x14ac:dyDescent="0.3">
      <c r="E192" s="248"/>
      <c r="G192" s="238" t="s">
        <v>146</v>
      </c>
      <c r="H192" s="107"/>
      <c r="I192" s="107" t="str">
        <f>IF(C136="","",C136)</f>
        <v/>
      </c>
      <c r="J192" s="337" t="str">
        <f t="shared" si="0"/>
        <v>No</v>
      </c>
      <c r="K192" s="240">
        <f>C137</f>
        <v>0</v>
      </c>
      <c r="L192" s="107" t="str">
        <f>IF(C138="","",C138)</f>
        <v/>
      </c>
      <c r="M192" s="240">
        <f t="shared" si="4"/>
        <v>0</v>
      </c>
      <c r="N192" s="107" t="str">
        <f t="shared" si="2"/>
        <v>No</v>
      </c>
      <c r="O192" s="240">
        <f>IF($H$178&lt;18,IF(OR(I192="Spouse/Civil Union Partner",I192="Parent/Guardian"),K192,0),IF(I192="Spouse/Civil Union Partner",K192,0))</f>
        <v>0</v>
      </c>
    </row>
    <row r="193" spans="7:15" ht="15" customHeight="1" x14ac:dyDescent="0.3">
      <c r="G193" s="238"/>
      <c r="H193" s="107"/>
      <c r="I193" s="107"/>
      <c r="J193" s="107">
        <f>COUNTIF(J178:J192,"Yes")</f>
        <v>1</v>
      </c>
      <c r="K193" s="240">
        <f>SUMIFS(K178:K192,J178:J192,"Yes")</f>
        <v>0</v>
      </c>
      <c r="L193" s="107">
        <f>IF(COUNTIF(L178:L192,"Didn't want to answer")&gt;0,"Could not determine",COUNTIF(L178:L192,"Yes"))</f>
        <v>1</v>
      </c>
      <c r="M193" s="240">
        <f>SUM(M178:M192)</f>
        <v>0</v>
      </c>
      <c r="N193" s="107">
        <f>COUNTIF(N178:N192,"Yes")</f>
        <v>1</v>
      </c>
      <c r="O193" s="240">
        <f>SUM(O178:O192)-C148</f>
        <v>0</v>
      </c>
    </row>
    <row r="194" spans="7:15" ht="15" customHeight="1" x14ac:dyDescent="0.3">
      <c r="G194" s="238"/>
      <c r="H194" s="107"/>
      <c r="I194" s="107"/>
      <c r="J194" s="107">
        <f>ROUNDUP((K193*12)/CHOOSE(J193,'Background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K194" s="107"/>
      <c r="L194" s="107">
        <f>IFERROR(ROUNDUP((M193*12)/CHOOSE(L193,'Background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M194" s="107"/>
      <c r="N194" s="107">
        <f>IFERROR(ROUNDUP((O193*12)/CHOOSE(N193,'Background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Information'!G21)*100,0),"Could not determine")</f>
        <v>0</v>
      </c>
      <c r="O194" s="107"/>
    </row>
  </sheetData>
  <sheetProtection algorithmName="SHA-512" hashValue="/E/c1SEzXIGD/ORouWZQ5fNJtYzvwQcXhGR8Tr5bs5T0LkeK0UG9PvOAkEeNDzibNlUPjwWG7JoNq+lFTEHGng==" saltValue="I5vQP2jjA4OereRl2/LBkQ==" spinCount="100000" sheet="1" objects="1" scenarios="1" selectLockedCells="1"/>
  <mergeCells count="2">
    <mergeCell ref="B172:C172"/>
    <mergeCell ref="B171:C171"/>
  </mergeCells>
  <phoneticPr fontId="23" type="noConversion"/>
  <conditionalFormatting sqref="C167:C170">
    <cfRule type="containsText" dxfId="4" priority="1" operator="containsText" text="Potentially Eligible">
      <formula>NOT(ISERROR(SEARCH("Potentially Eligible",C167)))</formula>
    </cfRule>
    <cfRule type="containsText" dxfId="3" priority="2" operator="containsText" text="Not eligible due to residency">
      <formula>NOT(ISERROR(SEARCH("Not eligible due to residency",C167)))</formula>
    </cfRule>
    <cfRule type="containsText" dxfId="2" priority="3" operator="containsText" text="Could not determine residency">
      <formula>NOT(ISERROR(SEARCH("Could not determine residency",C167)))</formula>
    </cfRule>
    <cfRule type="containsText" dxfId="1" priority="4" operator="containsText" text="Likely not eligible">
      <formula>NOT(ISERROR(SEARCH("Likely not eligible",C167)))</formula>
    </cfRule>
    <cfRule type="containsText" dxfId="0" priority="5" operator="containsText" text="Likely eligible">
      <formula>NOT(ISERROR(SEARCH("Likely eligible",C167)))</formula>
    </cfRule>
  </conditionalFormatting>
  <hyperlinks>
    <hyperlink ref="C175" r:id="rId1" xr:uid="{98636746-43F2-4FC0-95C7-9ABABDF5BFE4}"/>
  </hyperlinks>
  <pageMargins left="0.7" right="0.7" top="0.75" bottom="0.75" header="0.3" footer="0.3"/>
  <pageSetup scale="78" fitToHeight="0" orientation="portrait" horizontalDpi="1200" verticalDpi="1200" r:id="rId2"/>
  <rowBreaks count="1" manualBreakCount="1">
    <brk id="132" max="4"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4D96D9A1-64E2-4257-AA8E-BCCF0D365190}">
          <x14:formula1>
            <xm:f>'Background Information'!$F$30:$F$31</xm:f>
          </x14:formula1>
          <xm:sqref>C26</xm:sqref>
        </x14:dataValidation>
        <x14:dataValidation type="list" allowBlank="1" showInputMessage="1" showErrorMessage="1" xr:uid="{1099BCA0-D915-4951-8F0B-4B44BD3E0F34}">
          <x14:formula1>
            <xm:f>'Background Information'!$A$4:$A$68</xm:f>
          </x14:formula1>
          <xm:sqref>C22</xm:sqref>
        </x14:dataValidation>
        <x14:dataValidation type="list" allowBlank="1" showInputMessage="1" showErrorMessage="1" xr:uid="{ECA2316E-E6BA-4B5F-90E4-9578C3F5B540}">
          <x14:formula1>
            <xm:f>'Background Information'!$F$38:$F$44</xm:f>
          </x14:formula1>
          <xm:sqref>C88 C94 C100 C58 C64 C70 C76 C82 C106 C118 C124 C130 C112 C136</xm:sqref>
        </x14:dataValidation>
        <x14:dataValidation type="list" allowBlank="1" showInputMessage="1" showErrorMessage="1" xr:uid="{2BDCF496-416B-44A2-85BD-642AD3361909}">
          <x14:formula1>
            <xm:f>'Background Information'!$F$51:$F$53</xm:f>
          </x14:formula1>
          <xm:sqref>C32 C60 C66 C72 C78 C84 C90 C42 C45:C46 C48 C40 C96 C102 C35 C37 C138 C114 C120 C126 C132 C108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123"/>
  <sheetViews>
    <sheetView showGridLines="0" showRowColHeaders="0" zoomScaleNormal="100" workbookViewId="0">
      <selection activeCell="B8" sqref="B8"/>
    </sheetView>
  </sheetViews>
  <sheetFormatPr defaultColWidth="12.59765625" defaultRowHeight="15" customHeight="1" x14ac:dyDescent="0.25"/>
  <cols>
    <col min="1" max="1" width="60" customWidth="1"/>
    <col min="2" max="2" width="36.5" customWidth="1"/>
    <col min="3" max="3" width="1.19921875" customWidth="1"/>
    <col min="4" max="4" width="17.5" customWidth="1"/>
    <col min="5" max="5" width="6.69921875" customWidth="1"/>
    <col min="6" max="6" width="2.3984375" customWidth="1"/>
    <col min="7" max="7" width="22.5" customWidth="1"/>
    <col min="8" max="8" width="40.59765625" customWidth="1"/>
    <col min="9" max="9" width="2.3984375" customWidth="1"/>
    <col min="10" max="26" width="8" customWidth="1"/>
  </cols>
  <sheetData>
    <row r="1" spans="1:26" ht="75" customHeight="1" thickBot="1" x14ac:dyDescent="0.35">
      <c r="A1" s="490" t="str">
        <f>"Version"&amp;" "&amp; 'Background Information'!$B$1</f>
        <v>Version 3</v>
      </c>
      <c r="B1" s="491"/>
      <c r="C1" s="492"/>
      <c r="D1" s="493"/>
      <c r="E1" s="1"/>
      <c r="F1" s="1"/>
      <c r="G1" s="1"/>
      <c r="H1" s="1"/>
      <c r="I1" s="1"/>
      <c r="J1" s="1"/>
      <c r="K1" s="1"/>
      <c r="L1" s="1"/>
      <c r="M1" s="1"/>
      <c r="N1" s="1"/>
      <c r="O1" s="1"/>
      <c r="P1" s="1"/>
      <c r="Q1" s="1"/>
      <c r="R1" s="1"/>
      <c r="S1" s="1"/>
      <c r="T1" s="1"/>
      <c r="U1" s="1"/>
      <c r="V1" s="1"/>
      <c r="W1" s="1"/>
      <c r="X1" s="1"/>
      <c r="Y1" s="1"/>
      <c r="Z1" s="1"/>
    </row>
    <row r="2" spans="1:26" ht="13.5" customHeight="1" x14ac:dyDescent="0.25">
      <c r="A2" s="494"/>
      <c r="B2" s="244"/>
      <c r="C2" s="244"/>
      <c r="D2" s="495"/>
      <c r="E2" s="1"/>
      <c r="F2" s="108"/>
      <c r="G2" s="109"/>
      <c r="H2" s="109"/>
      <c r="I2" s="110"/>
      <c r="J2" s="1"/>
      <c r="K2" s="1"/>
      <c r="L2" s="1"/>
      <c r="M2" s="1"/>
      <c r="N2" s="1"/>
      <c r="O2" s="1"/>
      <c r="P2" s="1"/>
      <c r="Q2" s="1"/>
      <c r="R2" s="1"/>
      <c r="S2" s="1"/>
      <c r="T2" s="1"/>
      <c r="U2" s="1"/>
      <c r="V2" s="1"/>
      <c r="W2" s="1"/>
      <c r="X2" s="1"/>
      <c r="Y2" s="1"/>
      <c r="Z2" s="1"/>
    </row>
    <row r="3" spans="1:26" ht="12.75" customHeight="1" x14ac:dyDescent="0.25">
      <c r="A3" s="494"/>
      <c r="B3" s="297" t="s">
        <v>147</v>
      </c>
      <c r="C3" s="245"/>
      <c r="D3" s="496"/>
      <c r="E3" s="1"/>
      <c r="F3" s="111"/>
      <c r="G3" s="2" t="s">
        <v>148</v>
      </c>
      <c r="H3" s="3"/>
      <c r="I3" s="112"/>
      <c r="J3" s="1"/>
      <c r="K3" s="1"/>
      <c r="L3" s="1"/>
      <c r="M3" s="1"/>
      <c r="N3" s="1"/>
      <c r="O3" s="1"/>
      <c r="P3" s="1"/>
      <c r="Q3" s="1"/>
      <c r="R3" s="1"/>
      <c r="S3" s="1"/>
      <c r="T3" s="1"/>
      <c r="U3" s="1"/>
      <c r="V3" s="1"/>
      <c r="W3" s="1"/>
      <c r="X3" s="1"/>
      <c r="Y3" s="1"/>
      <c r="Z3" s="1"/>
    </row>
    <row r="4" spans="1:26" ht="12.75" customHeight="1" x14ac:dyDescent="0.25">
      <c r="A4" s="497"/>
      <c r="B4" s="246"/>
      <c r="C4" s="246"/>
      <c r="D4" s="498"/>
      <c r="E4" s="1"/>
      <c r="F4" s="111"/>
      <c r="G4" s="2" t="s">
        <v>149</v>
      </c>
      <c r="H4" s="2"/>
      <c r="I4" s="113"/>
      <c r="J4" s="1"/>
      <c r="K4" s="1"/>
      <c r="L4" s="1"/>
      <c r="M4" s="1"/>
      <c r="N4" s="1"/>
      <c r="O4" s="1"/>
      <c r="P4" s="1"/>
      <c r="Q4" s="1"/>
      <c r="R4" s="1"/>
      <c r="S4" s="1"/>
      <c r="T4" s="1"/>
      <c r="U4" s="1"/>
      <c r="V4" s="1"/>
      <c r="W4" s="1"/>
      <c r="X4" s="1"/>
      <c r="Y4" s="1"/>
      <c r="Z4" s="1"/>
    </row>
    <row r="5" spans="1:26" ht="14.25" customHeight="1" x14ac:dyDescent="0.25">
      <c r="A5" s="499" t="s">
        <v>150</v>
      </c>
      <c r="B5" s="526" t="str">
        <f>IF('Screening Form'!C7="","",'Screening Form'!C7)</f>
        <v/>
      </c>
      <c r="C5" s="248"/>
      <c r="D5" s="500"/>
      <c r="E5" s="1"/>
      <c r="F5" s="111"/>
      <c r="G5" s="2" t="s">
        <v>151</v>
      </c>
      <c r="H5" s="2"/>
      <c r="I5" s="113"/>
      <c r="J5" s="1"/>
      <c r="K5" s="1"/>
      <c r="L5" s="1"/>
      <c r="M5" s="1"/>
      <c r="N5" s="1"/>
      <c r="O5" s="1"/>
      <c r="P5" s="1"/>
      <c r="Q5" s="1"/>
      <c r="R5" s="1"/>
      <c r="S5" s="1"/>
      <c r="T5" s="1"/>
      <c r="U5" s="1"/>
      <c r="V5" s="1"/>
      <c r="W5" s="1"/>
      <c r="X5" s="1"/>
      <c r="Y5" s="1"/>
      <c r="Z5" s="1"/>
    </row>
    <row r="6" spans="1:26" ht="15" customHeight="1" x14ac:dyDescent="0.25">
      <c r="A6" s="499" t="s">
        <v>152</v>
      </c>
      <c r="B6" s="526" t="str">
        <f>IF('Screening Form'!C8="","",'Screening Form'!C8)</f>
        <v/>
      </c>
      <c r="C6" s="248"/>
      <c r="D6" s="500"/>
      <c r="E6" s="1"/>
      <c r="F6" s="111"/>
      <c r="G6" s="2" t="s">
        <v>153</v>
      </c>
      <c r="H6" s="2"/>
      <c r="I6" s="113"/>
      <c r="J6" s="1"/>
      <c r="K6" s="1"/>
      <c r="L6" s="1"/>
      <c r="M6" s="1"/>
      <c r="N6" s="1"/>
      <c r="O6" s="1"/>
      <c r="P6" s="1"/>
      <c r="Q6" s="1"/>
      <c r="R6" s="1"/>
      <c r="S6" s="1"/>
      <c r="T6" s="1"/>
      <c r="U6" s="1"/>
      <c r="V6" s="1"/>
      <c r="W6" s="1"/>
      <c r="X6" s="1"/>
      <c r="Y6" s="1"/>
      <c r="Z6" s="1"/>
    </row>
    <row r="7" spans="1:26" ht="12.75" customHeight="1" thickBot="1" x14ac:dyDescent="0.3">
      <c r="A7" s="499" t="s">
        <v>154</v>
      </c>
      <c r="B7" s="527" t="str">
        <f>IF('Screening Form'!C9="","",'Screening Form'!C9)</f>
        <v/>
      </c>
      <c r="C7" s="248"/>
      <c r="D7" s="500"/>
      <c r="E7" s="1"/>
      <c r="F7" s="114"/>
      <c r="G7" s="115"/>
      <c r="H7" s="115"/>
      <c r="I7" s="116"/>
      <c r="J7" s="1"/>
      <c r="K7" s="1"/>
      <c r="L7" s="1"/>
      <c r="M7" s="1"/>
      <c r="N7" s="1"/>
      <c r="O7" s="1"/>
      <c r="P7" s="1"/>
      <c r="Q7" s="1"/>
      <c r="R7" s="1"/>
      <c r="S7" s="1"/>
      <c r="T7" s="1"/>
      <c r="U7" s="1"/>
      <c r="V7" s="1"/>
      <c r="W7" s="1"/>
      <c r="X7" s="1"/>
      <c r="Y7" s="1"/>
      <c r="Z7" s="1"/>
    </row>
    <row r="8" spans="1:26" ht="12.75" customHeight="1" x14ac:dyDescent="0.25">
      <c r="A8" s="499" t="s">
        <v>155</v>
      </c>
      <c r="B8" s="528"/>
      <c r="C8" s="250"/>
      <c r="D8" s="500"/>
      <c r="E8" s="1"/>
      <c r="F8" s="1"/>
      <c r="G8" s="1"/>
      <c r="H8" s="1"/>
      <c r="I8" s="1"/>
      <c r="J8" s="1"/>
      <c r="K8" s="1"/>
      <c r="L8" s="1"/>
      <c r="M8" s="1"/>
      <c r="N8" s="1"/>
      <c r="O8" s="1"/>
      <c r="P8" s="1"/>
      <c r="Q8" s="1"/>
      <c r="R8" s="1"/>
      <c r="S8" s="1"/>
      <c r="T8" s="1"/>
      <c r="U8" s="1"/>
      <c r="V8" s="1"/>
      <c r="W8" s="1"/>
      <c r="X8" s="1"/>
      <c r="Y8" s="1"/>
      <c r="Z8" s="1"/>
    </row>
    <row r="9" spans="1:26" ht="12.75" customHeight="1" x14ac:dyDescent="0.25">
      <c r="A9" s="499" t="s">
        <v>7</v>
      </c>
      <c r="B9" s="528" t="str">
        <f>IF('Screening Form'!C11="","",'Screening Form'!C11)</f>
        <v/>
      </c>
      <c r="C9" s="250"/>
      <c r="D9" s="500"/>
      <c r="E9" s="1"/>
      <c r="F9" s="1"/>
      <c r="G9" s="1"/>
      <c r="H9" s="1"/>
      <c r="I9" s="1"/>
      <c r="J9" s="1"/>
      <c r="K9" s="1"/>
      <c r="L9" s="1"/>
      <c r="M9" s="1"/>
      <c r="N9" s="1"/>
      <c r="O9" s="1"/>
      <c r="P9" s="1"/>
      <c r="Q9" s="1"/>
      <c r="R9" s="1"/>
      <c r="S9" s="1"/>
      <c r="T9" s="1"/>
      <c r="U9" s="1"/>
      <c r="V9" s="1"/>
      <c r="W9" s="1"/>
      <c r="X9" s="1"/>
      <c r="Y9" s="1"/>
      <c r="Z9" s="1"/>
    </row>
    <row r="10" spans="1:26" ht="12.75" customHeight="1" x14ac:dyDescent="0.25">
      <c r="A10" s="499"/>
      <c r="B10" s="250"/>
      <c r="C10" s="250"/>
      <c r="D10" s="500"/>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3">
      <c r="A11" s="501" t="s">
        <v>156</v>
      </c>
      <c r="B11" s="248"/>
      <c r="C11" s="250"/>
      <c r="D11" s="500"/>
      <c r="E11" s="1"/>
      <c r="F11" s="1"/>
      <c r="G11" s="1"/>
      <c r="H11" s="1"/>
      <c r="I11" s="1"/>
      <c r="J11" s="1"/>
      <c r="K11" s="1"/>
      <c r="L11" s="1"/>
      <c r="M11" s="1"/>
      <c r="N11" s="1"/>
      <c r="O11" s="1"/>
      <c r="P11" s="1"/>
      <c r="Q11" s="1"/>
      <c r="R11" s="1"/>
      <c r="S11" s="1"/>
      <c r="T11" s="1"/>
      <c r="U11" s="1"/>
      <c r="V11" s="1"/>
      <c r="W11" s="1"/>
      <c r="X11" s="1"/>
      <c r="Y11" s="1"/>
      <c r="Z11" s="1"/>
    </row>
    <row r="12" spans="1:26" ht="12.75" customHeight="1" x14ac:dyDescent="0.25">
      <c r="A12" s="499" t="s">
        <v>10</v>
      </c>
      <c r="B12" s="518" t="str">
        <f>IF('Screening Form'!C16="","",'Screening Form'!C16)</f>
        <v/>
      </c>
      <c r="C12" s="248"/>
      <c r="D12" s="500"/>
      <c r="E12" s="1"/>
      <c r="F12" s="298"/>
      <c r="G12" s="299" t="s">
        <v>157</v>
      </c>
      <c r="H12" s="300"/>
      <c r="I12" s="1"/>
      <c r="J12" s="1"/>
      <c r="K12" s="1"/>
      <c r="L12" s="1"/>
      <c r="M12" s="1"/>
      <c r="N12" s="1"/>
      <c r="O12" s="1"/>
      <c r="P12" s="1"/>
      <c r="Q12" s="1"/>
      <c r="R12" s="1"/>
      <c r="S12" s="1"/>
      <c r="T12" s="1"/>
      <c r="U12" s="1"/>
      <c r="V12" s="1"/>
      <c r="W12" s="1"/>
      <c r="X12" s="1"/>
      <c r="Y12" s="1"/>
      <c r="Z12" s="1"/>
    </row>
    <row r="13" spans="1:26" ht="12.75" customHeight="1" x14ac:dyDescent="0.25">
      <c r="A13" s="499" t="s">
        <v>11</v>
      </c>
      <c r="B13" s="518" t="str">
        <f>IF('Screening Form'!C17="","",'Screening Form'!C17)</f>
        <v/>
      </c>
      <c r="C13" s="248"/>
      <c r="D13" s="500"/>
      <c r="E13" s="1"/>
      <c r="F13" s="301"/>
      <c r="G13" s="256" t="s">
        <v>158</v>
      </c>
      <c r="H13" s="302"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3">
      <c r="A14" s="499" t="s">
        <v>159</v>
      </c>
      <c r="B14" s="518" t="str">
        <f>IF('Screening Form'!C18="","",'Screening Form'!C18)</f>
        <v/>
      </c>
      <c r="C14" s="248"/>
      <c r="D14" s="500"/>
      <c r="E14" s="1"/>
      <c r="F14" s="303"/>
      <c r="G14" s="304" t="s">
        <v>160</v>
      </c>
      <c r="H14" s="305"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5">
      <c r="A15" s="499" t="s">
        <v>161</v>
      </c>
      <c r="B15" s="521" t="str">
        <f>IF('Screening Form'!C29="","",'Screening Form'!C29)</f>
        <v/>
      </c>
      <c r="C15" s="255"/>
      <c r="D15" s="500"/>
      <c r="E15" s="1"/>
      <c r="F15" s="1"/>
      <c r="G15" s="317" t="s">
        <v>162</v>
      </c>
      <c r="H15" s="1"/>
      <c r="I15" s="1"/>
      <c r="J15" s="1"/>
      <c r="K15" s="1"/>
      <c r="L15" s="1"/>
      <c r="M15" s="1"/>
      <c r="N15" s="1"/>
      <c r="O15" s="1"/>
      <c r="P15" s="1"/>
      <c r="Q15" s="1"/>
      <c r="R15" s="1"/>
      <c r="S15" s="1"/>
      <c r="T15" s="1"/>
      <c r="U15" s="1"/>
      <c r="V15" s="1"/>
      <c r="W15" s="1"/>
      <c r="X15" s="1"/>
      <c r="Y15" s="1"/>
      <c r="Z15" s="1"/>
    </row>
    <row r="16" spans="1:26" ht="12.75" customHeight="1" x14ac:dyDescent="0.25">
      <c r="A16" s="499" t="s">
        <v>13</v>
      </c>
      <c r="B16" s="518" t="str">
        <f>IF('Screening Form'!C19="","",'Screening Form'!C19)</f>
        <v/>
      </c>
      <c r="C16" s="250"/>
      <c r="D16" s="500"/>
      <c r="E16" s="1"/>
      <c r="F16" s="1"/>
      <c r="G16" s="317" t="s">
        <v>163</v>
      </c>
      <c r="H16" s="1"/>
      <c r="I16" s="1"/>
      <c r="J16" s="1"/>
      <c r="K16" s="1"/>
      <c r="L16" s="1"/>
      <c r="M16" s="1"/>
      <c r="N16" s="1"/>
      <c r="O16" s="1"/>
      <c r="P16" s="1"/>
      <c r="Q16" s="1"/>
      <c r="R16" s="1"/>
      <c r="S16" s="1"/>
      <c r="T16" s="1"/>
      <c r="U16" s="1"/>
      <c r="V16" s="1"/>
      <c r="W16" s="1"/>
      <c r="X16" s="1"/>
      <c r="Y16" s="1"/>
      <c r="Z16" s="1"/>
    </row>
    <row r="17" spans="1:26" ht="12.75" customHeight="1" x14ac:dyDescent="0.25">
      <c r="A17" s="499" t="s">
        <v>14</v>
      </c>
      <c r="B17" s="518" t="str">
        <f>IF('Screening Form'!C20="","",'Screening Form'!C20)</f>
        <v/>
      </c>
      <c r="C17" s="248"/>
      <c r="D17" s="500"/>
      <c r="E17" s="1"/>
      <c r="F17" s="1"/>
      <c r="G17" s="1"/>
      <c r="H17" s="1"/>
      <c r="I17" s="1"/>
      <c r="J17" s="1"/>
      <c r="K17" s="1"/>
      <c r="L17" s="1"/>
      <c r="M17" s="1"/>
      <c r="N17" s="1"/>
      <c r="O17" s="1"/>
      <c r="P17" s="1"/>
      <c r="Q17" s="1"/>
      <c r="R17" s="1"/>
      <c r="S17" s="1"/>
      <c r="T17" s="1"/>
      <c r="U17" s="1"/>
      <c r="V17" s="1"/>
      <c r="W17" s="1"/>
      <c r="X17" s="1"/>
      <c r="Y17" s="1"/>
      <c r="Z17" s="1"/>
    </row>
    <row r="18" spans="1:26" ht="12.75" customHeight="1" x14ac:dyDescent="0.25">
      <c r="A18" s="499" t="s">
        <v>15</v>
      </c>
      <c r="B18" s="518" t="str">
        <f>IF('Screening Form'!C21="","",'Screening Form'!C21)</f>
        <v/>
      </c>
      <c r="C18" s="248"/>
      <c r="D18" s="500"/>
      <c r="E18" s="1"/>
      <c r="F18" s="1"/>
      <c r="G18" s="1"/>
      <c r="H18" s="1"/>
      <c r="I18" s="1"/>
      <c r="J18" s="1"/>
      <c r="K18" s="1"/>
      <c r="L18" s="1"/>
      <c r="M18" s="1"/>
      <c r="N18" s="1"/>
      <c r="O18" s="1"/>
      <c r="P18" s="1"/>
      <c r="Q18" s="1"/>
      <c r="R18" s="1"/>
      <c r="S18" s="1"/>
      <c r="T18" s="1"/>
      <c r="U18" s="1"/>
      <c r="V18" s="1"/>
      <c r="W18" s="1"/>
      <c r="X18" s="1"/>
      <c r="Y18" s="1"/>
      <c r="Z18" s="1"/>
    </row>
    <row r="19" spans="1:26" ht="12.75" customHeight="1" x14ac:dyDescent="0.25">
      <c r="A19" s="499" t="s">
        <v>16</v>
      </c>
      <c r="B19" s="518" t="str">
        <f>IF('Screening Form'!C22="","",'Screening Form'!C22)</f>
        <v/>
      </c>
      <c r="C19" s="253"/>
      <c r="D19" s="500"/>
      <c r="E19" s="1"/>
      <c r="F19" s="1"/>
      <c r="G19" s="1"/>
      <c r="H19" s="1"/>
      <c r="I19" s="1"/>
      <c r="J19" s="1"/>
      <c r="K19" s="1"/>
      <c r="L19" s="1"/>
      <c r="M19" s="1"/>
      <c r="N19" s="1"/>
      <c r="O19" s="1"/>
      <c r="P19" s="1"/>
      <c r="Q19" s="1"/>
      <c r="R19" s="1"/>
      <c r="S19" s="1"/>
      <c r="T19" s="1"/>
      <c r="U19" s="1"/>
      <c r="V19" s="1"/>
      <c r="W19" s="1"/>
      <c r="X19" s="1"/>
      <c r="Y19" s="1"/>
      <c r="Z19" s="1"/>
    </row>
    <row r="20" spans="1:26" ht="12.75" customHeight="1" x14ac:dyDescent="0.25">
      <c r="A20" s="499" t="s">
        <v>17</v>
      </c>
      <c r="B20" s="518" t="str">
        <f>IF('Screening Form'!C23="","",'Screening Form'!C23)</f>
        <v/>
      </c>
      <c r="C20" s="253"/>
      <c r="D20" s="500"/>
      <c r="E20" s="1"/>
      <c r="F20" s="1"/>
      <c r="G20" s="1"/>
      <c r="H20" s="1"/>
      <c r="I20" s="1"/>
      <c r="J20" s="1"/>
      <c r="K20" s="1"/>
      <c r="L20" s="1"/>
      <c r="M20" s="1"/>
      <c r="N20" s="1"/>
      <c r="O20" s="1"/>
      <c r="P20" s="1"/>
      <c r="Q20" s="1"/>
      <c r="R20" s="1"/>
      <c r="S20" s="1"/>
      <c r="T20" s="1"/>
      <c r="U20" s="1"/>
      <c r="V20" s="1"/>
      <c r="W20" s="1"/>
      <c r="X20" s="1"/>
      <c r="Y20" s="1"/>
      <c r="Z20" s="1"/>
    </row>
    <row r="21" spans="1:26" ht="12.75" customHeight="1" x14ac:dyDescent="0.25">
      <c r="A21" s="499" t="s">
        <v>18</v>
      </c>
      <c r="B21" s="518" t="str">
        <f>IF('Screening Form'!C24="","",'Screening Form'!C24)</f>
        <v/>
      </c>
      <c r="C21" s="254"/>
      <c r="D21" s="500"/>
      <c r="E21" s="1"/>
      <c r="F21" s="1"/>
      <c r="G21" s="1"/>
      <c r="H21" s="1"/>
      <c r="I21" s="1"/>
      <c r="J21" s="1"/>
      <c r="K21" s="1"/>
      <c r="L21" s="1"/>
      <c r="M21" s="1"/>
      <c r="N21" s="1"/>
      <c r="O21" s="1"/>
      <c r="P21" s="1"/>
      <c r="Q21" s="1"/>
      <c r="R21" s="1"/>
      <c r="S21" s="1"/>
      <c r="T21" s="1"/>
      <c r="U21" s="1"/>
      <c r="V21" s="1"/>
      <c r="W21" s="1"/>
      <c r="X21" s="1"/>
      <c r="Y21" s="1"/>
      <c r="Z21" s="1"/>
    </row>
    <row r="22" spans="1:26" ht="12.75" customHeight="1" x14ac:dyDescent="0.25">
      <c r="A22" s="499" t="s">
        <v>19</v>
      </c>
      <c r="B22" s="518" t="str">
        <f>IF('Screening Form'!C25="","",'Screening Form'!C25)</f>
        <v/>
      </c>
      <c r="C22" s="254"/>
      <c r="D22" s="500"/>
      <c r="E22" s="1"/>
      <c r="F22" s="1"/>
      <c r="G22" s="1"/>
      <c r="H22" s="1"/>
      <c r="I22" s="1"/>
      <c r="J22" s="1"/>
      <c r="K22" s="1"/>
      <c r="L22" s="1"/>
      <c r="M22" s="1"/>
      <c r="N22" s="1"/>
      <c r="O22" s="1"/>
      <c r="P22" s="1"/>
      <c r="Q22" s="1"/>
      <c r="R22" s="1"/>
      <c r="S22" s="1"/>
      <c r="T22" s="1"/>
      <c r="U22" s="1"/>
      <c r="V22" s="1"/>
      <c r="W22" s="1"/>
      <c r="X22" s="1"/>
      <c r="Y22" s="1"/>
      <c r="Z22" s="1"/>
    </row>
    <row r="23" spans="1:26" ht="12.75" customHeight="1" x14ac:dyDescent="0.25">
      <c r="A23" s="499" t="s">
        <v>164</v>
      </c>
      <c r="B23" s="518" t="str">
        <f>IF('Screening Form'!C47="","",'Screening Form'!C47)</f>
        <v/>
      </c>
      <c r="C23" s="254"/>
      <c r="D23" s="500"/>
      <c r="E23" s="1"/>
      <c r="F23" s="1"/>
      <c r="G23" s="1"/>
      <c r="H23" s="1"/>
      <c r="I23" s="1"/>
      <c r="J23" s="1"/>
      <c r="K23" s="1"/>
      <c r="L23" s="1"/>
      <c r="M23" s="1"/>
      <c r="N23" s="1"/>
      <c r="O23" s="1"/>
      <c r="P23" s="1"/>
      <c r="Q23" s="1"/>
      <c r="R23" s="1"/>
      <c r="S23" s="1"/>
      <c r="T23" s="1"/>
      <c r="U23" s="1"/>
      <c r="V23" s="1"/>
      <c r="W23" s="1"/>
      <c r="X23" s="1"/>
      <c r="Y23" s="1"/>
      <c r="Z23" s="1"/>
    </row>
    <row r="24" spans="1:26" ht="12.75" customHeight="1" x14ac:dyDescent="0.25">
      <c r="A24" s="499" t="s">
        <v>20</v>
      </c>
      <c r="B24" s="518" t="str">
        <f>IF('Screening Form'!C26="","",'Screening Form'!C26)</f>
        <v/>
      </c>
      <c r="C24" s="248"/>
      <c r="D24" s="500"/>
      <c r="E24" s="1"/>
      <c r="F24" s="1"/>
      <c r="G24" s="1"/>
      <c r="H24" s="1"/>
      <c r="I24" s="1"/>
      <c r="J24" s="1"/>
      <c r="K24" s="1"/>
      <c r="L24" s="1"/>
      <c r="M24" s="1"/>
      <c r="N24" s="1"/>
      <c r="O24" s="1"/>
      <c r="P24" s="1"/>
      <c r="Q24" s="1"/>
      <c r="R24" s="1"/>
      <c r="S24" s="1"/>
      <c r="T24" s="1"/>
      <c r="U24" s="1"/>
      <c r="V24" s="1"/>
      <c r="W24" s="1"/>
      <c r="X24" s="1"/>
      <c r="Y24" s="1"/>
      <c r="Z24" s="1"/>
    </row>
    <row r="25" spans="1:26" ht="15" customHeight="1" thickBot="1" x14ac:dyDescent="0.3">
      <c r="A25" s="502"/>
      <c r="B25" s="248"/>
      <c r="C25" s="248"/>
      <c r="D25" s="500"/>
      <c r="E25" s="1"/>
      <c r="F25" s="1"/>
      <c r="G25" s="1"/>
      <c r="H25" s="1"/>
      <c r="I25" s="1"/>
      <c r="J25" s="1"/>
      <c r="K25" s="1"/>
      <c r="L25" s="1"/>
      <c r="M25" s="1"/>
      <c r="N25" s="1"/>
      <c r="O25" s="1"/>
      <c r="P25" s="1"/>
      <c r="Q25" s="1"/>
      <c r="R25" s="1"/>
      <c r="S25" s="1"/>
      <c r="T25" s="1"/>
      <c r="U25" s="1"/>
      <c r="V25" s="1"/>
      <c r="W25" s="1"/>
      <c r="X25" s="1"/>
      <c r="Y25" s="1"/>
      <c r="Z25" s="1"/>
    </row>
    <row r="26" spans="1:26" ht="12.75" customHeight="1" thickBot="1" x14ac:dyDescent="0.3">
      <c r="A26" s="503"/>
      <c r="B26" s="5"/>
      <c r="C26" s="5"/>
      <c r="D26" s="504"/>
      <c r="E26" s="1"/>
      <c r="F26" s="1"/>
      <c r="G26" s="1"/>
      <c r="H26" s="1"/>
      <c r="I26" s="1"/>
      <c r="J26" s="1"/>
      <c r="K26" s="1"/>
      <c r="L26" s="1"/>
      <c r="M26" s="1"/>
      <c r="N26" s="1"/>
      <c r="O26" s="1"/>
      <c r="P26" s="1"/>
      <c r="Q26" s="1"/>
      <c r="R26" s="1"/>
      <c r="S26" s="1"/>
      <c r="T26" s="1"/>
      <c r="U26" s="1"/>
      <c r="V26" s="1"/>
      <c r="W26" s="1"/>
      <c r="X26" s="1"/>
      <c r="Y26" s="1"/>
      <c r="Z26" s="1"/>
    </row>
    <row r="27" spans="1:26" ht="12.75" customHeight="1" x14ac:dyDescent="0.25">
      <c r="A27" s="505" t="s">
        <v>40</v>
      </c>
      <c r="B27" s="117"/>
      <c r="C27" s="117"/>
      <c r="D27" s="506"/>
      <c r="E27" s="1"/>
      <c r="F27" s="1"/>
      <c r="G27" s="1"/>
      <c r="H27" s="1"/>
      <c r="I27" s="1"/>
      <c r="J27" s="1"/>
      <c r="K27" s="1"/>
      <c r="L27" s="1"/>
      <c r="M27" s="1"/>
      <c r="N27" s="1"/>
      <c r="O27" s="1"/>
      <c r="P27" s="1"/>
      <c r="Q27" s="1"/>
      <c r="R27" s="1"/>
      <c r="S27" s="1"/>
      <c r="T27" s="1"/>
      <c r="U27" s="1"/>
      <c r="V27" s="1"/>
      <c r="W27" s="1"/>
      <c r="X27" s="1"/>
      <c r="Y27" s="1"/>
      <c r="Z27" s="1"/>
    </row>
    <row r="28" spans="1:26" ht="12.75" customHeight="1" x14ac:dyDescent="0.25">
      <c r="A28" s="499" t="s">
        <v>165</v>
      </c>
      <c r="B28" s="518" t="str">
        <f>IF('Screening Form'!C57="","",'Screening Form'!C57)</f>
        <v/>
      </c>
      <c r="C28" s="248"/>
      <c r="D28" s="500"/>
      <c r="E28" s="1"/>
      <c r="F28" s="1"/>
      <c r="G28" s="1"/>
      <c r="H28" s="1"/>
      <c r="I28" s="1"/>
      <c r="J28" s="1"/>
      <c r="K28" s="1"/>
      <c r="L28" s="1"/>
      <c r="M28" s="1"/>
      <c r="N28" s="1"/>
      <c r="O28" s="1"/>
      <c r="P28" s="1"/>
      <c r="Q28" s="1"/>
      <c r="R28" s="1"/>
      <c r="S28" s="1"/>
      <c r="T28" s="1"/>
      <c r="U28" s="1"/>
      <c r="V28" s="1"/>
      <c r="W28" s="1"/>
      <c r="X28" s="1"/>
      <c r="Y28" s="1"/>
      <c r="Z28" s="1"/>
    </row>
    <row r="29" spans="1:26" ht="12.75" customHeight="1" x14ac:dyDescent="0.25">
      <c r="A29" s="499" t="s">
        <v>166</v>
      </c>
      <c r="B29" s="518" t="str">
        <f>IF('Screening Form'!C58="","",'Screening Form'!C58)</f>
        <v/>
      </c>
      <c r="C29" s="248"/>
      <c r="D29" s="507" t="str">
        <f>IF(B29="Spouse/Civil Union Partner",2,IF(B29="Parent/Guardian",3,IF(B29="Minor Child",4,IF(B29="Minor Sibling",5,IF(B29="Student Adult Child",6,IF(B29="Medical Power of Attorney",7,IF(B29="Other",8,"")))))))</f>
        <v/>
      </c>
      <c r="E29" s="1"/>
      <c r="F29" s="1"/>
      <c r="G29" s="1"/>
      <c r="H29" s="1"/>
      <c r="I29" s="1"/>
      <c r="J29" s="1"/>
      <c r="K29" s="1"/>
      <c r="L29" s="1"/>
      <c r="M29" s="1"/>
      <c r="N29" s="1"/>
      <c r="O29" s="1"/>
      <c r="P29" s="1"/>
      <c r="Q29" s="1"/>
      <c r="R29" s="1"/>
      <c r="S29" s="1"/>
      <c r="T29" s="1"/>
      <c r="U29" s="1"/>
      <c r="V29" s="1"/>
      <c r="W29" s="1"/>
      <c r="X29" s="1"/>
      <c r="Y29" s="1"/>
      <c r="Z29" s="1"/>
    </row>
    <row r="30" spans="1:26" ht="12.75" customHeight="1" x14ac:dyDescent="0.25">
      <c r="A30" s="499" t="s">
        <v>167</v>
      </c>
      <c r="B30" s="521"/>
      <c r="C30" s="508"/>
      <c r="D30" s="500"/>
      <c r="E30" s="6"/>
      <c r="F30" s="6"/>
      <c r="G30" s="1"/>
      <c r="H30" s="1"/>
      <c r="I30" s="1"/>
      <c r="J30" s="1"/>
      <c r="K30" s="1"/>
      <c r="L30" s="1"/>
      <c r="M30" s="1"/>
      <c r="N30" s="1"/>
      <c r="O30" s="1"/>
      <c r="P30" s="1"/>
      <c r="Q30" s="1"/>
      <c r="R30" s="1"/>
      <c r="S30" s="1"/>
      <c r="T30" s="1"/>
      <c r="U30" s="1"/>
      <c r="V30" s="1"/>
      <c r="W30" s="1"/>
      <c r="X30" s="1"/>
      <c r="Y30" s="1"/>
      <c r="Z30" s="1"/>
    </row>
    <row r="31" spans="1:26" ht="12.75" customHeight="1" x14ac:dyDescent="0.25">
      <c r="A31" s="499" t="s">
        <v>168</v>
      </c>
      <c r="B31" s="518"/>
      <c r="C31" s="248"/>
      <c r="D31" s="500"/>
      <c r="E31" s="1"/>
      <c r="F31" s="1"/>
      <c r="G31" s="1"/>
      <c r="H31" s="1"/>
      <c r="I31" s="1"/>
      <c r="J31" s="1"/>
      <c r="K31" s="1"/>
      <c r="L31" s="1"/>
      <c r="M31" s="1"/>
      <c r="N31" s="1"/>
      <c r="O31" s="1"/>
      <c r="P31" s="1"/>
      <c r="Q31" s="1"/>
      <c r="R31" s="1"/>
      <c r="S31" s="1"/>
      <c r="T31" s="1"/>
      <c r="U31" s="1"/>
      <c r="V31" s="1"/>
      <c r="W31" s="1"/>
      <c r="X31" s="1"/>
      <c r="Y31" s="1"/>
      <c r="Z31" s="1"/>
    </row>
    <row r="32" spans="1:26" ht="12.75" customHeight="1" thickBot="1" x14ac:dyDescent="0.3">
      <c r="A32" s="499"/>
      <c r="B32" s="248"/>
      <c r="C32" s="248"/>
      <c r="D32" s="500"/>
      <c r="E32" s="1"/>
      <c r="F32" s="1"/>
      <c r="G32" s="1"/>
      <c r="H32" s="1"/>
      <c r="I32" s="1"/>
      <c r="J32" s="1"/>
      <c r="K32" s="1"/>
      <c r="L32" s="1"/>
      <c r="M32" s="1"/>
      <c r="N32" s="1"/>
      <c r="O32" s="1"/>
      <c r="P32" s="1"/>
      <c r="Q32" s="1"/>
      <c r="R32" s="1"/>
      <c r="S32" s="1"/>
      <c r="T32" s="1"/>
      <c r="U32" s="1"/>
      <c r="V32" s="1"/>
      <c r="W32" s="1"/>
      <c r="X32" s="1"/>
      <c r="Y32" s="1"/>
      <c r="Z32" s="1"/>
    </row>
    <row r="33" spans="1:26" ht="12.75" customHeight="1" thickBot="1" x14ac:dyDescent="0.3">
      <c r="A33" s="503"/>
      <c r="B33" s="5"/>
      <c r="C33" s="5"/>
      <c r="D33" s="504"/>
      <c r="E33" s="7"/>
      <c r="F33" s="7"/>
      <c r="G33" s="7"/>
      <c r="H33" s="7"/>
      <c r="I33" s="7"/>
      <c r="J33" s="7"/>
      <c r="K33" s="7"/>
      <c r="L33" s="7"/>
      <c r="M33" s="7"/>
      <c r="N33" s="7"/>
      <c r="O33" s="7"/>
      <c r="P33" s="7"/>
      <c r="Q33" s="7"/>
      <c r="R33" s="7"/>
      <c r="S33" s="7"/>
      <c r="T33" s="7"/>
      <c r="U33" s="7"/>
      <c r="V33" s="7"/>
      <c r="W33" s="7"/>
      <c r="X33" s="7"/>
      <c r="Y33" s="7"/>
      <c r="Z33" s="7"/>
    </row>
    <row r="34" spans="1:26" ht="12.75" customHeight="1" x14ac:dyDescent="0.25">
      <c r="A34" s="505" t="s">
        <v>45</v>
      </c>
      <c r="B34" s="117"/>
      <c r="C34" s="117"/>
      <c r="D34" s="506"/>
      <c r="E34" s="7"/>
      <c r="F34" s="7"/>
      <c r="G34" s="7"/>
      <c r="H34" s="7"/>
      <c r="I34" s="7"/>
      <c r="J34" s="7"/>
      <c r="K34" s="7"/>
      <c r="L34" s="7"/>
      <c r="M34" s="7"/>
      <c r="N34" s="7"/>
      <c r="O34" s="7"/>
      <c r="P34" s="7"/>
      <c r="Q34" s="7"/>
      <c r="R34" s="7"/>
      <c r="S34" s="7"/>
      <c r="T34" s="7"/>
      <c r="U34" s="7"/>
      <c r="V34" s="7"/>
      <c r="W34" s="7"/>
      <c r="X34" s="7"/>
      <c r="Y34" s="7"/>
      <c r="Z34" s="7"/>
    </row>
    <row r="35" spans="1:26" ht="12.75" customHeight="1" x14ac:dyDescent="0.25">
      <c r="A35" s="499" t="s">
        <v>165</v>
      </c>
      <c r="B35" s="518" t="str">
        <f>IF('Screening Form'!C63="","",'Screening Form'!C63)</f>
        <v/>
      </c>
      <c r="C35" s="248"/>
      <c r="D35" s="500"/>
      <c r="E35" s="7"/>
      <c r="F35" s="7"/>
      <c r="G35" s="7"/>
      <c r="H35" s="7"/>
      <c r="I35" s="7"/>
      <c r="J35" s="7"/>
      <c r="K35" s="7"/>
      <c r="L35" s="7"/>
      <c r="M35" s="7"/>
      <c r="N35" s="7"/>
      <c r="O35" s="7"/>
      <c r="P35" s="7"/>
      <c r="Q35" s="7"/>
      <c r="R35" s="7"/>
      <c r="S35" s="7"/>
      <c r="T35" s="7"/>
      <c r="U35" s="7"/>
      <c r="V35" s="7"/>
      <c r="W35" s="7"/>
      <c r="X35" s="7"/>
      <c r="Y35" s="7"/>
      <c r="Z35" s="7"/>
    </row>
    <row r="36" spans="1:26" ht="12.75" customHeight="1" x14ac:dyDescent="0.25">
      <c r="A36" s="499" t="s">
        <v>166</v>
      </c>
      <c r="B36" s="518" t="str">
        <f>IF('Screening Form'!C64="","",'Screening Form'!C64)</f>
        <v/>
      </c>
      <c r="C36" s="248"/>
      <c r="D36" s="507" t="str">
        <f>IF(B36="Spouse/Civil Union Partner",2,IF(B36="Parent/Guardian",3,IF(B36="Minor Child",4,IF(B36="Minor Sibling",5,IF(B36="Student Adult Child",6,IF(B36="Medical Power of Attorney",7,IF(B36="Other",8,"")))))))</f>
        <v/>
      </c>
      <c r="E36" s="7"/>
      <c r="F36" s="7"/>
      <c r="G36" s="7"/>
      <c r="H36" s="7"/>
      <c r="I36" s="7"/>
      <c r="J36" s="7"/>
      <c r="K36" s="7"/>
      <c r="L36" s="7"/>
      <c r="M36" s="7"/>
      <c r="N36" s="7"/>
      <c r="O36" s="7"/>
      <c r="P36" s="7"/>
      <c r="Q36" s="7"/>
      <c r="R36" s="7"/>
      <c r="S36" s="7"/>
      <c r="T36" s="7"/>
      <c r="U36" s="7"/>
      <c r="V36" s="7"/>
      <c r="W36" s="7"/>
      <c r="X36" s="7"/>
      <c r="Y36" s="7"/>
      <c r="Z36" s="7"/>
    </row>
    <row r="37" spans="1:26" ht="12.75" customHeight="1" x14ac:dyDescent="0.25">
      <c r="A37" s="499" t="s">
        <v>167</v>
      </c>
      <c r="B37" s="521"/>
      <c r="C37" s="508"/>
      <c r="D37" s="500"/>
      <c r="E37" s="7"/>
      <c r="F37" s="7"/>
      <c r="G37" s="7"/>
      <c r="H37" s="7"/>
      <c r="I37" s="7"/>
      <c r="J37" s="7"/>
      <c r="K37" s="7"/>
      <c r="L37" s="7"/>
      <c r="M37" s="7"/>
      <c r="N37" s="7"/>
      <c r="O37" s="7"/>
      <c r="P37" s="7"/>
      <c r="Q37" s="7"/>
      <c r="R37" s="7"/>
      <c r="S37" s="7"/>
      <c r="T37" s="7"/>
      <c r="U37" s="7"/>
      <c r="V37" s="7"/>
      <c r="W37" s="7"/>
      <c r="X37" s="7"/>
      <c r="Y37" s="7"/>
      <c r="Z37" s="7"/>
    </row>
    <row r="38" spans="1:26" ht="12.75" customHeight="1" x14ac:dyDescent="0.25">
      <c r="A38" s="499" t="s">
        <v>168</v>
      </c>
      <c r="B38" s="518"/>
      <c r="C38" s="248"/>
      <c r="D38" s="500"/>
      <c r="E38" s="7"/>
      <c r="F38" s="7"/>
      <c r="G38" s="7"/>
      <c r="H38" s="7"/>
      <c r="I38" s="7"/>
      <c r="J38" s="7"/>
      <c r="K38" s="7"/>
      <c r="L38" s="7"/>
      <c r="M38" s="7"/>
      <c r="N38" s="7"/>
      <c r="O38" s="7"/>
      <c r="P38" s="7"/>
      <c r="Q38" s="7"/>
      <c r="R38" s="7"/>
      <c r="S38" s="7"/>
      <c r="T38" s="7"/>
      <c r="U38" s="7"/>
      <c r="V38" s="7"/>
      <c r="W38" s="7"/>
      <c r="X38" s="7"/>
      <c r="Y38" s="7"/>
      <c r="Z38" s="7"/>
    </row>
    <row r="39" spans="1:26" ht="12.75" customHeight="1" thickBot="1" x14ac:dyDescent="0.3">
      <c r="A39" s="499"/>
      <c r="B39" s="248"/>
      <c r="C39" s="248"/>
      <c r="D39" s="500"/>
      <c r="E39" s="7"/>
      <c r="F39" s="7"/>
      <c r="G39" s="7"/>
      <c r="H39" s="7"/>
      <c r="I39" s="7"/>
      <c r="J39" s="7"/>
      <c r="K39" s="7"/>
      <c r="L39" s="7"/>
      <c r="M39" s="7"/>
      <c r="N39" s="7"/>
      <c r="O39" s="7"/>
      <c r="P39" s="7"/>
      <c r="Q39" s="7"/>
      <c r="R39" s="7"/>
      <c r="S39" s="7"/>
      <c r="T39" s="7"/>
      <c r="U39" s="7"/>
      <c r="V39" s="7"/>
      <c r="W39" s="7"/>
      <c r="X39" s="7"/>
      <c r="Y39" s="7"/>
      <c r="Z39" s="7"/>
    </row>
    <row r="40" spans="1:26" ht="12.75" customHeight="1" thickBot="1" x14ac:dyDescent="0.3">
      <c r="A40" s="503"/>
      <c r="B40" s="5"/>
      <c r="C40" s="5"/>
      <c r="D40" s="504"/>
      <c r="E40" s="7"/>
      <c r="F40" s="7"/>
      <c r="G40" s="7"/>
      <c r="H40" s="7"/>
      <c r="I40" s="7"/>
      <c r="J40" s="7"/>
      <c r="K40" s="7"/>
      <c r="L40" s="7"/>
      <c r="M40" s="7"/>
      <c r="N40" s="7"/>
      <c r="O40" s="7"/>
      <c r="P40" s="7"/>
      <c r="Q40" s="7"/>
      <c r="R40" s="7"/>
      <c r="S40" s="7"/>
      <c r="T40" s="7"/>
      <c r="U40" s="7"/>
      <c r="V40" s="7"/>
      <c r="W40" s="7"/>
      <c r="X40" s="7"/>
      <c r="Y40" s="7"/>
      <c r="Z40" s="7"/>
    </row>
    <row r="41" spans="1:26" ht="12.75" customHeight="1" x14ac:dyDescent="0.25">
      <c r="A41" s="505" t="s">
        <v>49</v>
      </c>
      <c r="B41" s="117"/>
      <c r="C41" s="117"/>
      <c r="D41" s="506"/>
      <c r="E41" s="7"/>
      <c r="F41" s="7"/>
      <c r="G41" s="7"/>
      <c r="H41" s="7"/>
      <c r="I41" s="7"/>
      <c r="J41" s="7"/>
      <c r="K41" s="7"/>
      <c r="L41" s="7"/>
      <c r="M41" s="7"/>
      <c r="N41" s="7"/>
      <c r="O41" s="7"/>
      <c r="P41" s="7"/>
      <c r="Q41" s="7"/>
      <c r="R41" s="7"/>
      <c r="S41" s="7"/>
      <c r="T41" s="7"/>
      <c r="U41" s="7"/>
      <c r="V41" s="7"/>
      <c r="W41" s="7"/>
      <c r="X41" s="7"/>
      <c r="Y41" s="7"/>
      <c r="Z41" s="7"/>
    </row>
    <row r="42" spans="1:26" ht="12.75" customHeight="1" x14ac:dyDescent="0.25">
      <c r="A42" s="499" t="s">
        <v>165</v>
      </c>
      <c r="B42" s="518" t="str">
        <f>IF('Screening Form'!C69="","",'Screening Form'!C69)</f>
        <v/>
      </c>
      <c r="C42" s="248"/>
      <c r="D42" s="500"/>
      <c r="E42" s="7"/>
      <c r="F42" s="7"/>
      <c r="G42" s="7"/>
      <c r="H42" s="7"/>
      <c r="I42" s="7"/>
      <c r="J42" s="7"/>
      <c r="K42" s="7"/>
      <c r="L42" s="7"/>
      <c r="M42" s="7"/>
      <c r="N42" s="7"/>
      <c r="O42" s="7"/>
      <c r="P42" s="7"/>
      <c r="Q42" s="7"/>
      <c r="R42" s="7"/>
      <c r="S42" s="7"/>
      <c r="T42" s="7"/>
      <c r="U42" s="7"/>
      <c r="V42" s="7"/>
      <c r="W42" s="7"/>
      <c r="X42" s="7"/>
      <c r="Y42" s="7"/>
      <c r="Z42" s="7"/>
    </row>
    <row r="43" spans="1:26" ht="12.75" customHeight="1" x14ac:dyDescent="0.25">
      <c r="A43" s="499" t="s">
        <v>166</v>
      </c>
      <c r="B43" s="518" t="str">
        <f>IF('Screening Form'!C70="","",'Screening Form'!C70)</f>
        <v/>
      </c>
      <c r="C43" s="248"/>
      <c r="D43" s="507" t="str">
        <f>IF(B43="Spouse/Civil Union Partner",2,IF(B43="Parent/Guardian",3,IF(B43="Minor Child",4,IF(B43="Minor Sibling",5,IF(B43="Student Adult Child",6,IF(B43="Medical Power of Attorney",7,IF(B43="Other",8,"")))))))</f>
        <v/>
      </c>
      <c r="E43" s="7"/>
      <c r="F43" s="7"/>
      <c r="G43" s="7"/>
      <c r="H43" s="7"/>
      <c r="I43" s="7"/>
      <c r="J43" s="7"/>
      <c r="K43" s="7"/>
      <c r="L43" s="7"/>
      <c r="M43" s="7"/>
      <c r="N43" s="7"/>
      <c r="O43" s="7"/>
      <c r="P43" s="7"/>
      <c r="Q43" s="7"/>
      <c r="R43" s="7"/>
      <c r="S43" s="7"/>
      <c r="T43" s="7"/>
      <c r="U43" s="7"/>
      <c r="V43" s="7"/>
      <c r="W43" s="7"/>
      <c r="X43" s="7"/>
      <c r="Y43" s="7"/>
      <c r="Z43" s="7"/>
    </row>
    <row r="44" spans="1:26" ht="12.75" customHeight="1" x14ac:dyDescent="0.25">
      <c r="A44" s="499" t="s">
        <v>167</v>
      </c>
      <c r="B44" s="521"/>
      <c r="C44" s="508"/>
      <c r="D44" s="500"/>
      <c r="E44" s="7"/>
      <c r="F44" s="7"/>
      <c r="G44" s="7"/>
      <c r="H44" s="7"/>
      <c r="I44" s="7"/>
      <c r="J44" s="7"/>
      <c r="K44" s="7"/>
      <c r="L44" s="7"/>
      <c r="M44" s="7"/>
      <c r="N44" s="7"/>
      <c r="O44" s="7"/>
      <c r="P44" s="7"/>
      <c r="Q44" s="7"/>
      <c r="R44" s="7"/>
      <c r="S44" s="7"/>
      <c r="T44" s="7"/>
      <c r="U44" s="7"/>
      <c r="V44" s="7"/>
      <c r="W44" s="7"/>
      <c r="X44" s="7"/>
      <c r="Y44" s="7"/>
      <c r="Z44" s="7"/>
    </row>
    <row r="45" spans="1:26" ht="12.75" customHeight="1" x14ac:dyDescent="0.25">
      <c r="A45" s="499" t="s">
        <v>168</v>
      </c>
      <c r="B45" s="518"/>
      <c r="C45" s="248"/>
      <c r="D45" s="500"/>
      <c r="E45" s="7"/>
      <c r="F45" s="7"/>
      <c r="G45" s="7"/>
      <c r="H45" s="7"/>
      <c r="I45" s="7"/>
      <c r="J45" s="7"/>
      <c r="K45" s="7"/>
      <c r="L45" s="7"/>
      <c r="M45" s="7"/>
      <c r="N45" s="7"/>
      <c r="O45" s="7"/>
      <c r="P45" s="7"/>
      <c r="Q45" s="7"/>
      <c r="R45" s="7"/>
      <c r="S45" s="7"/>
      <c r="T45" s="7"/>
      <c r="U45" s="7"/>
      <c r="V45" s="7"/>
      <c r="W45" s="7"/>
      <c r="X45" s="7"/>
      <c r="Y45" s="7"/>
      <c r="Z45" s="7"/>
    </row>
    <row r="46" spans="1:26" ht="12.75" customHeight="1" thickBot="1" x14ac:dyDescent="0.3">
      <c r="A46" s="499"/>
      <c r="B46" s="248"/>
      <c r="C46" s="248"/>
      <c r="D46" s="500"/>
      <c r="E46" s="7"/>
      <c r="F46" s="7"/>
      <c r="G46" s="7"/>
      <c r="H46" s="7"/>
      <c r="I46" s="7"/>
      <c r="J46" s="7"/>
      <c r="K46" s="7"/>
      <c r="L46" s="7"/>
      <c r="M46" s="7"/>
      <c r="N46" s="7"/>
      <c r="O46" s="7"/>
      <c r="P46" s="7"/>
      <c r="Q46" s="7"/>
      <c r="R46" s="7"/>
      <c r="S46" s="7"/>
      <c r="T46" s="7"/>
      <c r="U46" s="7"/>
      <c r="V46" s="7"/>
      <c r="W46" s="7"/>
      <c r="X46" s="7"/>
      <c r="Y46" s="7"/>
      <c r="Z46" s="7"/>
    </row>
    <row r="47" spans="1:26" ht="12.75" customHeight="1" thickBot="1" x14ac:dyDescent="0.3">
      <c r="A47" s="503"/>
      <c r="B47" s="5"/>
      <c r="C47" s="5"/>
      <c r="D47" s="504"/>
      <c r="E47" s="7"/>
      <c r="F47" s="7"/>
      <c r="G47" s="7"/>
      <c r="H47" s="7"/>
      <c r="I47" s="7"/>
      <c r="J47" s="7"/>
      <c r="K47" s="7"/>
      <c r="L47" s="7"/>
      <c r="M47" s="7"/>
      <c r="N47" s="7"/>
      <c r="O47" s="7"/>
      <c r="P47" s="7"/>
      <c r="Q47" s="7"/>
      <c r="R47" s="7"/>
      <c r="S47" s="7"/>
      <c r="T47" s="7"/>
      <c r="U47" s="7"/>
      <c r="V47" s="7"/>
      <c r="W47" s="7"/>
      <c r="X47" s="7"/>
      <c r="Y47" s="7"/>
      <c r="Z47" s="7"/>
    </row>
    <row r="48" spans="1:26" ht="12.75" customHeight="1" x14ac:dyDescent="0.25">
      <c r="A48" s="505" t="s">
        <v>53</v>
      </c>
      <c r="B48" s="117"/>
      <c r="C48" s="117"/>
      <c r="D48" s="506"/>
      <c r="E48" s="7"/>
      <c r="F48" s="7"/>
      <c r="G48" s="7"/>
      <c r="H48" s="7"/>
      <c r="I48" s="7"/>
      <c r="J48" s="7"/>
      <c r="K48" s="7"/>
      <c r="L48" s="7"/>
      <c r="M48" s="7"/>
      <c r="N48" s="7"/>
      <c r="O48" s="7"/>
      <c r="P48" s="7"/>
      <c r="Q48" s="7"/>
      <c r="R48" s="7"/>
      <c r="S48" s="7"/>
      <c r="T48" s="7"/>
      <c r="U48" s="7"/>
      <c r="V48" s="7"/>
      <c r="W48" s="7"/>
      <c r="X48" s="7"/>
      <c r="Y48" s="7"/>
      <c r="Z48" s="7"/>
    </row>
    <row r="49" spans="1:26" ht="12.75" customHeight="1" x14ac:dyDescent="0.25">
      <c r="A49" s="499" t="s">
        <v>165</v>
      </c>
      <c r="B49" s="518" t="str">
        <f>IF('Screening Form'!C75="","",'Screening Form'!C75)</f>
        <v/>
      </c>
      <c r="C49" s="248"/>
      <c r="D49" s="500"/>
      <c r="E49" s="7"/>
      <c r="F49" s="7"/>
      <c r="G49" s="7"/>
      <c r="H49" s="7"/>
      <c r="I49" s="7"/>
      <c r="J49" s="7"/>
      <c r="K49" s="7"/>
      <c r="L49" s="7"/>
      <c r="M49" s="7"/>
      <c r="N49" s="7"/>
      <c r="O49" s="7"/>
      <c r="P49" s="7"/>
      <c r="Q49" s="7"/>
      <c r="R49" s="7"/>
      <c r="S49" s="7"/>
      <c r="T49" s="7"/>
      <c r="U49" s="7"/>
      <c r="V49" s="7"/>
      <c r="W49" s="7"/>
      <c r="X49" s="7"/>
      <c r="Y49" s="7"/>
      <c r="Z49" s="7"/>
    </row>
    <row r="50" spans="1:26" ht="12.75" customHeight="1" x14ac:dyDescent="0.25">
      <c r="A50" s="499" t="s">
        <v>166</v>
      </c>
      <c r="B50" s="518" t="str">
        <f>IF('Screening Form'!C76="","",'Screening Form'!C76)</f>
        <v/>
      </c>
      <c r="C50" s="248"/>
      <c r="D50" s="507" t="str">
        <f>IF(B50="Spouse/Civil Union Partner",2,IF(B50="Parent/Guardian",3,IF(B50="Minor Child",4,IF(B50="Minor Sibling",5,IF(B50="Student Adult Child",6,IF(B50="Medical Power of Attorney",7,IF(B50="Other",8,"")))))))</f>
        <v/>
      </c>
      <c r="E50" s="7"/>
      <c r="F50" s="7"/>
      <c r="G50" s="7"/>
      <c r="H50" s="7"/>
      <c r="I50" s="7"/>
      <c r="J50" s="7"/>
      <c r="K50" s="7"/>
      <c r="L50" s="7"/>
      <c r="M50" s="7"/>
      <c r="N50" s="7"/>
      <c r="O50" s="7"/>
      <c r="P50" s="7"/>
      <c r="Q50" s="7"/>
      <c r="R50" s="7"/>
      <c r="S50" s="7"/>
      <c r="T50" s="7"/>
      <c r="U50" s="7"/>
      <c r="V50" s="7"/>
      <c r="W50" s="7"/>
      <c r="X50" s="7"/>
      <c r="Y50" s="7"/>
      <c r="Z50" s="7"/>
    </row>
    <row r="51" spans="1:26" ht="12.75" customHeight="1" x14ac:dyDescent="0.25">
      <c r="A51" s="499" t="s">
        <v>167</v>
      </c>
      <c r="B51" s="521"/>
      <c r="C51" s="508"/>
      <c r="D51" s="500"/>
      <c r="E51" s="7"/>
      <c r="F51" s="7"/>
      <c r="G51" s="7"/>
      <c r="H51" s="7"/>
      <c r="I51" s="7"/>
      <c r="J51" s="7"/>
      <c r="K51" s="7"/>
      <c r="L51" s="7"/>
      <c r="M51" s="7"/>
      <c r="N51" s="7"/>
      <c r="O51" s="7"/>
      <c r="P51" s="7"/>
      <c r="Q51" s="7"/>
      <c r="R51" s="7"/>
      <c r="S51" s="7"/>
      <c r="T51" s="7"/>
      <c r="U51" s="7"/>
      <c r="V51" s="7"/>
      <c r="W51" s="7"/>
      <c r="X51" s="7"/>
      <c r="Y51" s="7"/>
      <c r="Z51" s="7"/>
    </row>
    <row r="52" spans="1:26" ht="12.75" customHeight="1" x14ac:dyDescent="0.25">
      <c r="A52" s="499" t="s">
        <v>168</v>
      </c>
      <c r="B52" s="518"/>
      <c r="C52" s="248"/>
      <c r="D52" s="500"/>
      <c r="E52" s="7"/>
      <c r="F52" s="7"/>
      <c r="G52" s="7"/>
      <c r="H52" s="7"/>
      <c r="I52" s="7"/>
      <c r="J52" s="7"/>
      <c r="K52" s="7"/>
      <c r="L52" s="7"/>
      <c r="M52" s="7"/>
      <c r="N52" s="7"/>
      <c r="O52" s="7"/>
      <c r="P52" s="7"/>
      <c r="Q52" s="7"/>
      <c r="R52" s="7"/>
      <c r="S52" s="7"/>
      <c r="T52" s="7"/>
      <c r="U52" s="7"/>
      <c r="V52" s="7"/>
      <c r="W52" s="7"/>
      <c r="X52" s="7"/>
      <c r="Y52" s="7"/>
      <c r="Z52" s="7"/>
    </row>
    <row r="53" spans="1:26" ht="12.75" customHeight="1" thickBot="1" x14ac:dyDescent="0.3">
      <c r="A53" s="499"/>
      <c r="B53" s="248"/>
      <c r="C53" s="248"/>
      <c r="D53" s="500"/>
      <c r="E53" s="7"/>
      <c r="F53" s="7"/>
      <c r="G53" s="7"/>
      <c r="H53" s="7"/>
      <c r="I53" s="7"/>
      <c r="J53" s="7"/>
      <c r="K53" s="7"/>
      <c r="L53" s="7"/>
      <c r="M53" s="7"/>
      <c r="N53" s="7"/>
      <c r="O53" s="7"/>
      <c r="P53" s="7"/>
      <c r="Q53" s="7"/>
      <c r="R53" s="7"/>
      <c r="S53" s="7"/>
      <c r="T53" s="7"/>
      <c r="U53" s="7"/>
      <c r="V53" s="7"/>
      <c r="W53" s="7"/>
      <c r="X53" s="7"/>
      <c r="Y53" s="7"/>
      <c r="Z53" s="7"/>
    </row>
    <row r="54" spans="1:26" ht="12.75" customHeight="1" thickBot="1" x14ac:dyDescent="0.3">
      <c r="A54" s="503"/>
      <c r="B54" s="5"/>
      <c r="C54" s="5"/>
      <c r="D54" s="504"/>
      <c r="E54" s="7"/>
      <c r="F54" s="7"/>
      <c r="G54" s="7"/>
      <c r="H54" s="7"/>
      <c r="I54" s="7"/>
      <c r="J54" s="7"/>
      <c r="K54" s="7"/>
      <c r="L54" s="7"/>
      <c r="M54" s="7"/>
      <c r="N54" s="7"/>
      <c r="O54" s="7"/>
      <c r="P54" s="7"/>
      <c r="Q54" s="7"/>
      <c r="R54" s="7"/>
      <c r="S54" s="7"/>
      <c r="T54" s="7"/>
      <c r="U54" s="7"/>
      <c r="V54" s="7"/>
      <c r="W54" s="7"/>
      <c r="X54" s="7"/>
      <c r="Y54" s="7"/>
      <c r="Z54" s="7"/>
    </row>
    <row r="55" spans="1:26" ht="12.75" customHeight="1" x14ac:dyDescent="0.25">
      <c r="A55" s="505" t="s">
        <v>57</v>
      </c>
      <c r="B55" s="117"/>
      <c r="C55" s="117"/>
      <c r="D55" s="506"/>
      <c r="E55" s="7"/>
      <c r="F55" s="7"/>
      <c r="G55" s="7"/>
      <c r="H55" s="7"/>
      <c r="I55" s="7"/>
      <c r="J55" s="7"/>
      <c r="K55" s="7"/>
      <c r="L55" s="7"/>
      <c r="M55" s="7"/>
      <c r="N55" s="7"/>
      <c r="O55" s="7"/>
      <c r="P55" s="7"/>
      <c r="Q55" s="7"/>
      <c r="R55" s="7"/>
      <c r="S55" s="7"/>
      <c r="T55" s="7"/>
      <c r="U55" s="7"/>
      <c r="V55" s="7"/>
      <c r="W55" s="7"/>
      <c r="X55" s="7"/>
      <c r="Y55" s="7"/>
      <c r="Z55" s="7"/>
    </row>
    <row r="56" spans="1:26" ht="12.75" customHeight="1" x14ac:dyDescent="0.25">
      <c r="A56" s="499" t="s">
        <v>165</v>
      </c>
      <c r="B56" s="518" t="str">
        <f>IF('Screening Form'!C81="","",'Screening Form'!C81)</f>
        <v/>
      </c>
      <c r="C56" s="248"/>
      <c r="D56" s="500"/>
      <c r="E56" s="7"/>
      <c r="F56" s="7"/>
      <c r="G56" s="7"/>
      <c r="H56" s="7"/>
      <c r="I56" s="7"/>
      <c r="J56" s="7"/>
      <c r="K56" s="7"/>
      <c r="L56" s="7"/>
      <c r="M56" s="7"/>
      <c r="N56" s="7"/>
      <c r="O56" s="7"/>
      <c r="P56" s="7"/>
      <c r="Q56" s="7"/>
      <c r="R56" s="7"/>
      <c r="S56" s="7"/>
      <c r="T56" s="7"/>
      <c r="U56" s="7"/>
      <c r="V56" s="7"/>
      <c r="W56" s="7"/>
      <c r="X56" s="7"/>
      <c r="Y56" s="7"/>
      <c r="Z56" s="7"/>
    </row>
    <row r="57" spans="1:26" ht="12.75" customHeight="1" x14ac:dyDescent="0.25">
      <c r="A57" s="499" t="s">
        <v>166</v>
      </c>
      <c r="B57" s="518" t="str">
        <f>IF('Screening Form'!C82="","",'Screening Form'!C82)</f>
        <v/>
      </c>
      <c r="C57" s="248"/>
      <c r="D57" s="507" t="str">
        <f>IF(B57="Spouse/Civil Union Partner",2,IF(B57="Parent/Guardian",3,IF(B57="Minor Child",4,IF(B57="Minor Sibling",5,IF(B57="Student Adult Child",6,IF(B57="Medical Power of Attorney",7,IF(B57="Other",8,"")))))))</f>
        <v/>
      </c>
      <c r="E57" s="7"/>
      <c r="F57" s="7"/>
      <c r="G57" s="7"/>
      <c r="H57" s="7"/>
      <c r="I57" s="7"/>
      <c r="J57" s="7"/>
      <c r="K57" s="7"/>
      <c r="L57" s="7"/>
      <c r="M57" s="7"/>
      <c r="N57" s="7"/>
      <c r="O57" s="7"/>
      <c r="P57" s="7"/>
      <c r="Q57" s="7"/>
      <c r="R57" s="7"/>
      <c r="S57" s="7"/>
      <c r="T57" s="7"/>
      <c r="U57" s="7"/>
      <c r="V57" s="7"/>
      <c r="W57" s="7"/>
      <c r="X57" s="7"/>
      <c r="Y57" s="7"/>
      <c r="Z57" s="7"/>
    </row>
    <row r="58" spans="1:26" ht="12.75" customHeight="1" x14ac:dyDescent="0.25">
      <c r="A58" s="499" t="s">
        <v>167</v>
      </c>
      <c r="B58" s="521"/>
      <c r="C58" s="508"/>
      <c r="D58" s="500"/>
      <c r="E58" s="7"/>
      <c r="F58" s="7"/>
      <c r="G58" s="7"/>
      <c r="H58" s="7"/>
      <c r="I58" s="7"/>
      <c r="J58" s="7"/>
      <c r="K58" s="7"/>
      <c r="L58" s="7"/>
      <c r="M58" s="7"/>
      <c r="N58" s="7"/>
      <c r="O58" s="7"/>
      <c r="P58" s="7"/>
      <c r="Q58" s="7"/>
      <c r="R58" s="7"/>
      <c r="S58" s="7"/>
      <c r="T58" s="7"/>
      <c r="U58" s="7"/>
      <c r="V58" s="7"/>
      <c r="W58" s="7"/>
      <c r="X58" s="7"/>
      <c r="Y58" s="7"/>
      <c r="Z58" s="7"/>
    </row>
    <row r="59" spans="1:26" ht="12.75" customHeight="1" x14ac:dyDescent="0.25">
      <c r="A59" s="499" t="s">
        <v>168</v>
      </c>
      <c r="B59" s="518"/>
      <c r="C59" s="248"/>
      <c r="D59" s="500"/>
      <c r="E59" s="7"/>
      <c r="F59" s="7"/>
      <c r="G59" s="7"/>
      <c r="H59" s="7"/>
      <c r="I59" s="7"/>
      <c r="J59" s="7"/>
      <c r="K59" s="7"/>
      <c r="L59" s="7"/>
      <c r="M59" s="7"/>
      <c r="N59" s="7"/>
      <c r="O59" s="7"/>
      <c r="P59" s="7"/>
      <c r="Q59" s="7"/>
      <c r="R59" s="7"/>
      <c r="S59" s="7"/>
      <c r="T59" s="7"/>
      <c r="U59" s="7"/>
      <c r="V59" s="7"/>
      <c r="W59" s="7"/>
      <c r="X59" s="7"/>
      <c r="Y59" s="7"/>
      <c r="Z59" s="7"/>
    </row>
    <row r="60" spans="1:26" ht="12.75" customHeight="1" x14ac:dyDescent="0.25">
      <c r="A60" s="499"/>
      <c r="B60" s="248"/>
      <c r="C60" s="248"/>
      <c r="D60" s="500"/>
      <c r="E60" s="7"/>
      <c r="F60" s="7"/>
      <c r="G60" s="7"/>
      <c r="H60" s="7"/>
      <c r="I60" s="7"/>
      <c r="J60" s="7"/>
      <c r="K60" s="7"/>
      <c r="L60" s="7"/>
      <c r="M60" s="7"/>
      <c r="N60" s="7"/>
      <c r="O60" s="7"/>
      <c r="P60" s="7"/>
      <c r="Q60" s="7"/>
      <c r="R60" s="7"/>
      <c r="S60" s="7"/>
      <c r="T60" s="7"/>
      <c r="U60" s="7"/>
      <c r="V60" s="7"/>
      <c r="W60" s="7"/>
      <c r="X60" s="7"/>
      <c r="Y60" s="7"/>
      <c r="Z60" s="7"/>
    </row>
    <row r="61" spans="1:26" ht="12.75" customHeight="1" thickBot="1" x14ac:dyDescent="0.3">
      <c r="A61" s="509"/>
      <c r="B61" s="8"/>
      <c r="C61" s="8"/>
      <c r="D61" s="510"/>
      <c r="E61" s="7"/>
      <c r="F61" s="7"/>
      <c r="G61" s="7"/>
      <c r="H61" s="7"/>
      <c r="I61" s="7"/>
      <c r="J61" s="7"/>
      <c r="K61" s="7"/>
      <c r="L61" s="7"/>
      <c r="M61" s="7"/>
      <c r="N61" s="7"/>
      <c r="O61" s="7"/>
      <c r="P61" s="7"/>
      <c r="Q61" s="7"/>
      <c r="R61" s="7"/>
      <c r="S61" s="7"/>
      <c r="T61" s="7"/>
      <c r="U61" s="7"/>
      <c r="V61" s="7"/>
      <c r="W61" s="7"/>
      <c r="X61" s="7"/>
      <c r="Y61" s="7"/>
      <c r="Z61" s="7"/>
    </row>
    <row r="62" spans="1:26" ht="12.75" customHeight="1" x14ac:dyDescent="0.25">
      <c r="A62" s="505" t="s">
        <v>61</v>
      </c>
      <c r="B62" s="117"/>
      <c r="C62" s="117"/>
      <c r="D62" s="506"/>
      <c r="E62" s="7"/>
      <c r="F62" s="7"/>
      <c r="G62" s="7"/>
      <c r="H62" s="7"/>
      <c r="I62" s="7"/>
      <c r="J62" s="7"/>
      <c r="K62" s="7"/>
      <c r="L62" s="7"/>
      <c r="M62" s="7"/>
      <c r="N62" s="7"/>
      <c r="O62" s="7"/>
      <c r="P62" s="7"/>
      <c r="Q62" s="7"/>
      <c r="R62" s="7"/>
      <c r="S62" s="7"/>
      <c r="T62" s="7"/>
      <c r="U62" s="7"/>
      <c r="V62" s="7"/>
      <c r="W62" s="7"/>
      <c r="X62" s="7"/>
      <c r="Y62" s="7"/>
      <c r="Z62" s="7"/>
    </row>
    <row r="63" spans="1:26" ht="12.75" customHeight="1" x14ac:dyDescent="0.25">
      <c r="A63" s="499" t="s">
        <v>165</v>
      </c>
      <c r="B63" s="518" t="str">
        <f>IF('Screening Form'!C87="","",'Screening Form'!C87)</f>
        <v/>
      </c>
      <c r="C63" s="248"/>
      <c r="D63" s="500"/>
      <c r="E63" s="7"/>
      <c r="F63" s="7"/>
      <c r="G63" s="7"/>
      <c r="H63" s="7"/>
      <c r="I63" s="7"/>
      <c r="J63" s="7"/>
      <c r="K63" s="7"/>
      <c r="L63" s="7"/>
      <c r="M63" s="7"/>
      <c r="N63" s="7"/>
      <c r="O63" s="7"/>
      <c r="P63" s="7"/>
      <c r="Q63" s="7"/>
      <c r="R63" s="7"/>
      <c r="S63" s="7"/>
      <c r="T63" s="7"/>
      <c r="U63" s="7"/>
      <c r="V63" s="7"/>
      <c r="W63" s="7"/>
      <c r="X63" s="7"/>
      <c r="Y63" s="7"/>
      <c r="Z63" s="7"/>
    </row>
    <row r="64" spans="1:26" ht="12.75" customHeight="1" x14ac:dyDescent="0.25">
      <c r="A64" s="499" t="s">
        <v>166</v>
      </c>
      <c r="B64" s="518" t="str">
        <f>IF('Screening Form'!C88="","",'Screening Form'!C88)</f>
        <v/>
      </c>
      <c r="C64" s="248"/>
      <c r="D64" s="507" t="str">
        <f>IF(B64="Spouse/Civil Union Partner",2,IF(B64="Parent/Guardian",3,IF(B64="Minor Child",4,IF(B64="Minor Sibling",5,IF(B64="Student Adult Child",6,IF(B64="Medical Power of Attorney",7,IF(B64="Other",8,"")))))))</f>
        <v/>
      </c>
      <c r="E64" s="7"/>
      <c r="F64" s="7"/>
      <c r="G64" s="7"/>
      <c r="H64" s="7"/>
      <c r="I64" s="7"/>
      <c r="J64" s="7"/>
      <c r="K64" s="7"/>
      <c r="L64" s="7"/>
      <c r="M64" s="7"/>
      <c r="N64" s="7"/>
      <c r="O64" s="7"/>
      <c r="P64" s="7"/>
      <c r="Q64" s="7"/>
      <c r="R64" s="7"/>
      <c r="S64" s="7"/>
      <c r="T64" s="7"/>
      <c r="U64" s="7"/>
      <c r="V64" s="7"/>
      <c r="W64" s="7"/>
      <c r="X64" s="7"/>
      <c r="Y64" s="7"/>
      <c r="Z64" s="7"/>
    </row>
    <row r="65" spans="1:26" ht="12.75" customHeight="1" x14ac:dyDescent="0.25">
      <c r="A65" s="499" t="s">
        <v>167</v>
      </c>
      <c r="B65" s="521"/>
      <c r="C65" s="508"/>
      <c r="D65" s="500"/>
      <c r="E65" s="7"/>
      <c r="F65" s="7"/>
      <c r="G65" s="7"/>
      <c r="H65" s="7"/>
      <c r="I65" s="7"/>
      <c r="J65" s="7"/>
      <c r="K65" s="7"/>
      <c r="L65" s="7"/>
      <c r="M65" s="7"/>
      <c r="N65" s="7"/>
      <c r="O65" s="7"/>
      <c r="P65" s="7"/>
      <c r="Q65" s="7"/>
      <c r="R65" s="7"/>
      <c r="S65" s="7"/>
      <c r="T65" s="7"/>
      <c r="U65" s="7"/>
      <c r="V65" s="7"/>
      <c r="W65" s="7"/>
      <c r="X65" s="7"/>
      <c r="Y65" s="7"/>
      <c r="Z65" s="7"/>
    </row>
    <row r="66" spans="1:26" ht="12.75" customHeight="1" x14ac:dyDescent="0.25">
      <c r="A66" s="499" t="s">
        <v>168</v>
      </c>
      <c r="B66" s="518"/>
      <c r="C66" s="248"/>
      <c r="D66" s="500"/>
      <c r="E66" s="7"/>
      <c r="F66" s="7"/>
      <c r="G66" s="7"/>
      <c r="H66" s="7"/>
      <c r="I66" s="7"/>
      <c r="J66" s="7"/>
      <c r="K66" s="7"/>
      <c r="L66" s="7"/>
      <c r="M66" s="7"/>
      <c r="N66" s="7"/>
      <c r="O66" s="7"/>
      <c r="P66" s="7"/>
      <c r="Q66" s="7"/>
      <c r="R66" s="7"/>
      <c r="S66" s="7"/>
      <c r="T66" s="7"/>
      <c r="U66" s="7"/>
      <c r="V66" s="7"/>
      <c r="W66" s="7"/>
      <c r="X66" s="7"/>
      <c r="Y66" s="7"/>
      <c r="Z66" s="7"/>
    </row>
    <row r="67" spans="1:26" ht="12.75" customHeight="1" x14ac:dyDescent="0.25">
      <c r="A67" s="499"/>
      <c r="B67" s="248"/>
      <c r="C67" s="248"/>
      <c r="D67" s="500"/>
      <c r="E67" s="7"/>
      <c r="F67" s="7"/>
      <c r="G67" s="7"/>
      <c r="H67" s="7"/>
      <c r="I67" s="7"/>
      <c r="J67" s="7"/>
      <c r="K67" s="7"/>
      <c r="L67" s="7"/>
      <c r="M67" s="7"/>
      <c r="N67" s="7"/>
      <c r="O67" s="7"/>
      <c r="P67" s="7"/>
      <c r="Q67" s="7"/>
      <c r="R67" s="7"/>
      <c r="S67" s="7"/>
      <c r="T67" s="7"/>
      <c r="U67" s="7"/>
      <c r="V67" s="7"/>
      <c r="W67" s="7"/>
      <c r="X67" s="7"/>
      <c r="Y67" s="7"/>
      <c r="Z67" s="7"/>
    </row>
    <row r="68" spans="1:26" ht="12.75" customHeight="1" thickBot="1" x14ac:dyDescent="0.3">
      <c r="A68" s="509"/>
      <c r="B68" s="8"/>
      <c r="C68" s="8"/>
      <c r="D68" s="510"/>
      <c r="E68" s="7"/>
      <c r="F68" s="7"/>
      <c r="G68" s="7"/>
      <c r="H68" s="7"/>
      <c r="I68" s="7"/>
      <c r="J68" s="7"/>
      <c r="K68" s="7"/>
      <c r="L68" s="7"/>
      <c r="M68" s="7"/>
      <c r="N68" s="7"/>
      <c r="O68" s="7"/>
      <c r="P68" s="7"/>
      <c r="Q68" s="7"/>
      <c r="R68" s="7"/>
      <c r="S68" s="7"/>
      <c r="T68" s="7"/>
      <c r="U68" s="7"/>
      <c r="V68" s="7"/>
      <c r="W68" s="7"/>
      <c r="X68" s="7"/>
      <c r="Y68" s="7"/>
      <c r="Z68" s="7"/>
    </row>
    <row r="69" spans="1:26" ht="12.75" customHeight="1" x14ac:dyDescent="0.25">
      <c r="A69" s="505" t="s">
        <v>65</v>
      </c>
      <c r="B69" s="117"/>
      <c r="C69" s="117"/>
      <c r="D69" s="506"/>
      <c r="E69" s="7"/>
      <c r="F69" s="7"/>
      <c r="G69" s="4"/>
      <c r="H69" s="7"/>
      <c r="I69" s="7"/>
      <c r="J69" s="7"/>
      <c r="K69" s="7"/>
      <c r="L69" s="7"/>
      <c r="M69" s="7"/>
      <c r="N69" s="7"/>
      <c r="O69" s="7"/>
      <c r="P69" s="7"/>
      <c r="Q69" s="7"/>
      <c r="R69" s="7"/>
      <c r="S69" s="7"/>
      <c r="T69" s="7"/>
      <c r="U69" s="7"/>
      <c r="V69" s="7"/>
      <c r="W69" s="7"/>
      <c r="X69" s="7"/>
      <c r="Y69" s="7"/>
      <c r="Z69" s="7"/>
    </row>
    <row r="70" spans="1:26" ht="12.75" customHeight="1" x14ac:dyDescent="0.25">
      <c r="A70" s="499" t="s">
        <v>165</v>
      </c>
      <c r="B70" s="518" t="str">
        <f>IF('Screening Form'!C93="","",'Screening Form'!C93)</f>
        <v/>
      </c>
      <c r="C70" s="248"/>
      <c r="D70" s="500"/>
      <c r="E70" s="1"/>
      <c r="F70" s="1"/>
      <c r="G70" s="1"/>
      <c r="H70" s="1"/>
      <c r="I70" s="1"/>
      <c r="J70" s="1"/>
      <c r="K70" s="1"/>
      <c r="L70" s="1"/>
      <c r="M70" s="1"/>
      <c r="N70" s="1"/>
      <c r="O70" s="1"/>
      <c r="P70" s="1"/>
      <c r="Q70" s="1"/>
      <c r="R70" s="1"/>
      <c r="S70" s="1"/>
      <c r="T70" s="1"/>
      <c r="U70" s="1"/>
      <c r="V70" s="1"/>
      <c r="W70" s="1"/>
      <c r="X70" s="1"/>
      <c r="Y70" s="1"/>
      <c r="Z70" s="1"/>
    </row>
    <row r="71" spans="1:26" ht="15" customHeight="1" x14ac:dyDescent="0.25">
      <c r="A71" s="499" t="s">
        <v>166</v>
      </c>
      <c r="B71" s="518" t="str">
        <f>IF('Screening Form'!C94="","",'Screening Form'!C94)</f>
        <v/>
      </c>
      <c r="C71" s="248"/>
      <c r="D71" s="507" t="str">
        <f>IF(B71="Spouse/Civil Union Partner",2,IF(B71="Parent/Guardian",3,IF(B71="Minor Child",4,IF(B71="Minor Sibling",5,IF(B71="Student Adult Child",6,IF(B71="Medical Power of Attorney",7,IF(B71="Other",8,"")))))))</f>
        <v/>
      </c>
    </row>
    <row r="72" spans="1:26" ht="15" customHeight="1" x14ac:dyDescent="0.25">
      <c r="A72" s="499" t="s">
        <v>167</v>
      </c>
      <c r="B72" s="521"/>
      <c r="C72" s="508"/>
      <c r="D72" s="500"/>
    </row>
    <row r="73" spans="1:26" ht="15" customHeight="1" x14ac:dyDescent="0.25">
      <c r="A73" s="499" t="s">
        <v>168</v>
      </c>
      <c r="B73" s="518"/>
      <c r="C73" s="248"/>
      <c r="D73" s="500"/>
    </row>
    <row r="74" spans="1:26" ht="15" customHeight="1" x14ac:dyDescent="0.25">
      <c r="A74" s="499"/>
      <c r="B74" s="248"/>
      <c r="C74" s="248"/>
      <c r="D74" s="500"/>
    </row>
    <row r="75" spans="1:26" ht="15" customHeight="1" thickBot="1" x14ac:dyDescent="0.3">
      <c r="A75" s="509"/>
      <c r="B75" s="8"/>
      <c r="C75" s="8"/>
      <c r="D75" s="510"/>
    </row>
    <row r="76" spans="1:26" ht="15" customHeight="1" x14ac:dyDescent="0.25">
      <c r="A76" s="505" t="s">
        <v>69</v>
      </c>
      <c r="B76" s="117"/>
      <c r="C76" s="117"/>
      <c r="D76" s="506"/>
    </row>
    <row r="77" spans="1:26" ht="15" customHeight="1" x14ac:dyDescent="0.25">
      <c r="A77" s="499" t="s">
        <v>165</v>
      </c>
      <c r="B77" s="518" t="str">
        <f>IF('Screening Form'!C99="","",'Screening Form'!C99)</f>
        <v/>
      </c>
      <c r="C77" s="248"/>
      <c r="D77" s="500"/>
    </row>
    <row r="78" spans="1:26" ht="15" customHeight="1" x14ac:dyDescent="0.25">
      <c r="A78" s="499" t="s">
        <v>166</v>
      </c>
      <c r="B78" s="518" t="str">
        <f>IF('Screening Form'!C100="","",'Screening Form'!C100)</f>
        <v/>
      </c>
      <c r="C78" s="248"/>
      <c r="D78" s="507" t="str">
        <f>IF(B78="Spouse/Civil Union Partner",2,IF(B78="Parent/Guardian",3,IF(B78="Minor Child",4,IF(B78="Minor Sibling",5,IF(B78="Student Adult Child",6,IF(B78="Medical Power of Attorney",7,IF(B78="Other",8,"")))))))</f>
        <v/>
      </c>
    </row>
    <row r="79" spans="1:26" ht="15" customHeight="1" x14ac:dyDescent="0.25">
      <c r="A79" s="499" t="s">
        <v>167</v>
      </c>
      <c r="B79" s="521"/>
      <c r="C79" s="508"/>
      <c r="D79" s="500"/>
    </row>
    <row r="80" spans="1:26" ht="15" customHeight="1" x14ac:dyDescent="0.25">
      <c r="A80" s="499" t="s">
        <v>168</v>
      </c>
      <c r="B80" s="518"/>
      <c r="C80" s="248"/>
      <c r="D80" s="500"/>
    </row>
    <row r="81" spans="1:4" ht="15" customHeight="1" x14ac:dyDescent="0.25">
      <c r="A81" s="499"/>
      <c r="B81" s="248"/>
      <c r="C81" s="248"/>
      <c r="D81" s="500"/>
    </row>
    <row r="82" spans="1:4" ht="15" customHeight="1" thickBot="1" x14ac:dyDescent="0.3">
      <c r="A82" s="509"/>
      <c r="B82" s="8"/>
      <c r="C82" s="8"/>
      <c r="D82" s="510"/>
    </row>
    <row r="83" spans="1:4" ht="15" customHeight="1" x14ac:dyDescent="0.25">
      <c r="A83" s="505" t="s">
        <v>73</v>
      </c>
      <c r="B83" s="117"/>
      <c r="C83" s="117"/>
      <c r="D83" s="506"/>
    </row>
    <row r="84" spans="1:4" ht="15" customHeight="1" x14ac:dyDescent="0.25">
      <c r="A84" s="499" t="s">
        <v>165</v>
      </c>
      <c r="B84" s="518" t="str">
        <f>IF('Screening Form'!C105="","",'Screening Form'!C105)</f>
        <v/>
      </c>
      <c r="C84" s="248"/>
      <c r="D84" s="500"/>
    </row>
    <row r="85" spans="1:4" ht="15" customHeight="1" x14ac:dyDescent="0.25">
      <c r="A85" s="499" t="s">
        <v>166</v>
      </c>
      <c r="B85" s="518" t="str">
        <f>IF('Screening Form'!C106="","",'Screening Form'!C106)</f>
        <v/>
      </c>
      <c r="C85" s="248"/>
      <c r="D85" s="507" t="str">
        <f>IF(B85="Spouse/Civil Union Partner",2,IF(B85="Parent/Guardian",3,IF(B85="Minor Child",4,IF(B85="Minor Sibling",5,IF(B85="Student Adult Child",6,IF(B85="Medical Power of Attorney",7,IF(B85="Other",8,"")))))))</f>
        <v/>
      </c>
    </row>
    <row r="86" spans="1:4" ht="15" customHeight="1" x14ac:dyDescent="0.25">
      <c r="A86" s="499" t="s">
        <v>167</v>
      </c>
      <c r="B86" s="521"/>
      <c r="C86" s="508"/>
      <c r="D86" s="500"/>
    </row>
    <row r="87" spans="1:4" ht="15" customHeight="1" x14ac:dyDescent="0.25">
      <c r="A87" s="499" t="s">
        <v>168</v>
      </c>
      <c r="B87" s="518"/>
      <c r="C87" s="248"/>
      <c r="D87" s="500"/>
    </row>
    <row r="88" spans="1:4" ht="15" customHeight="1" x14ac:dyDescent="0.25">
      <c r="A88" s="499"/>
      <c r="B88" s="248"/>
      <c r="C88" s="248"/>
      <c r="D88" s="500"/>
    </row>
    <row r="89" spans="1:4" ht="15" customHeight="1" thickBot="1" x14ac:dyDescent="0.3">
      <c r="A89" s="509"/>
      <c r="B89" s="8"/>
      <c r="C89" s="8"/>
      <c r="D89" s="510"/>
    </row>
    <row r="90" spans="1:4" ht="15" customHeight="1" x14ac:dyDescent="0.25">
      <c r="A90" s="505" t="s">
        <v>77</v>
      </c>
      <c r="B90" s="117"/>
      <c r="C90" s="117"/>
      <c r="D90" s="506"/>
    </row>
    <row r="91" spans="1:4" ht="15" customHeight="1" x14ac:dyDescent="0.25">
      <c r="A91" s="499" t="s">
        <v>165</v>
      </c>
      <c r="B91" s="518" t="str">
        <f>IF('Screening Form'!C111="","",'Screening Form'!C111)</f>
        <v/>
      </c>
      <c r="C91" s="248"/>
      <c r="D91" s="500"/>
    </row>
    <row r="92" spans="1:4" ht="15" customHeight="1" x14ac:dyDescent="0.25">
      <c r="A92" s="499" t="s">
        <v>166</v>
      </c>
      <c r="B92" s="518" t="str">
        <f>IF('Screening Form'!C112="","",'Screening Form'!C112)</f>
        <v/>
      </c>
      <c r="C92" s="248"/>
      <c r="D92" s="507" t="str">
        <f>IF(B92="Spouse/Civil Union Partner",2,IF(B92="Parent/Guardian",3,IF(B92="Minor Child",4,IF(B92="Minor Sibling",5,IF(B92="Student Adult Child",6,IF(B92="Medical Power of Attorney",7,IF(B92="Other",8,"")))))))</f>
        <v/>
      </c>
    </row>
    <row r="93" spans="1:4" ht="15" customHeight="1" x14ac:dyDescent="0.25">
      <c r="A93" s="499" t="s">
        <v>167</v>
      </c>
      <c r="B93" s="521"/>
      <c r="C93" s="508"/>
      <c r="D93" s="500"/>
    </row>
    <row r="94" spans="1:4" ht="15" customHeight="1" x14ac:dyDescent="0.25">
      <c r="A94" s="499" t="s">
        <v>168</v>
      </c>
      <c r="B94" s="518"/>
      <c r="C94" s="248"/>
      <c r="D94" s="500"/>
    </row>
    <row r="95" spans="1:4" ht="15" customHeight="1" x14ac:dyDescent="0.25">
      <c r="A95" s="499"/>
      <c r="B95" s="248"/>
      <c r="C95" s="248"/>
      <c r="D95" s="500"/>
    </row>
    <row r="96" spans="1:4" ht="15" customHeight="1" thickBot="1" x14ac:dyDescent="0.3">
      <c r="A96" s="509"/>
      <c r="B96" s="8"/>
      <c r="C96" s="8"/>
      <c r="D96" s="510"/>
    </row>
    <row r="97" spans="1:4" ht="15" customHeight="1" x14ac:dyDescent="0.25">
      <c r="A97" s="505" t="s">
        <v>81</v>
      </c>
      <c r="B97" s="117"/>
      <c r="C97" s="117"/>
      <c r="D97" s="506"/>
    </row>
    <row r="98" spans="1:4" ht="15" customHeight="1" x14ac:dyDescent="0.25">
      <c r="A98" s="499" t="s">
        <v>165</v>
      </c>
      <c r="B98" s="518" t="str">
        <f>IF('Screening Form'!C117="","",'Screening Form'!C117)</f>
        <v/>
      </c>
      <c r="C98" s="248"/>
      <c r="D98" s="500"/>
    </row>
    <row r="99" spans="1:4" ht="15" customHeight="1" x14ac:dyDescent="0.25">
      <c r="A99" s="499" t="s">
        <v>166</v>
      </c>
      <c r="B99" s="518" t="str">
        <f>IF('Screening Form'!C118="","",'Screening Form'!C118)</f>
        <v/>
      </c>
      <c r="C99" s="248"/>
      <c r="D99" s="507" t="str">
        <f>IF(B99="Spouse/Civil Union Partner",2,IF(B99="Parent/Guardian",3,IF(B99="Minor Child",4,IF(B99="Minor Sibling",5,IF(B99="Student Adult Child",6,IF(B99="Medical Power of Attorney",7,IF(B99="Other",8,"")))))))</f>
        <v/>
      </c>
    </row>
    <row r="100" spans="1:4" ht="15" customHeight="1" x14ac:dyDescent="0.25">
      <c r="A100" s="499" t="s">
        <v>167</v>
      </c>
      <c r="B100" s="521"/>
      <c r="C100" s="508"/>
      <c r="D100" s="500"/>
    </row>
    <row r="101" spans="1:4" ht="15" customHeight="1" x14ac:dyDescent="0.25">
      <c r="A101" s="499" t="s">
        <v>168</v>
      </c>
      <c r="B101" s="518"/>
      <c r="C101" s="248"/>
      <c r="D101" s="500"/>
    </row>
    <row r="102" spans="1:4" ht="15" customHeight="1" x14ac:dyDescent="0.25">
      <c r="A102" s="499"/>
      <c r="B102" s="248"/>
      <c r="C102" s="248"/>
      <c r="D102" s="500"/>
    </row>
    <row r="103" spans="1:4" ht="15" customHeight="1" thickBot="1" x14ac:dyDescent="0.3">
      <c r="A103" s="509"/>
      <c r="B103" s="8"/>
      <c r="C103" s="8"/>
      <c r="D103" s="510"/>
    </row>
    <row r="104" spans="1:4" ht="15" customHeight="1" x14ac:dyDescent="0.25">
      <c r="A104" s="505" t="s">
        <v>85</v>
      </c>
      <c r="B104" s="117"/>
      <c r="C104" s="117"/>
      <c r="D104" s="506"/>
    </row>
    <row r="105" spans="1:4" ht="15" customHeight="1" x14ac:dyDescent="0.25">
      <c r="A105" s="499" t="s">
        <v>165</v>
      </c>
      <c r="B105" s="518" t="str">
        <f>IF('Screening Form'!C123="","",'Screening Form'!C123)</f>
        <v/>
      </c>
      <c r="C105" s="248"/>
      <c r="D105" s="500"/>
    </row>
    <row r="106" spans="1:4" ht="15" customHeight="1" x14ac:dyDescent="0.25">
      <c r="A106" s="499" t="s">
        <v>166</v>
      </c>
      <c r="B106" s="518" t="str">
        <f>IF('Screening Form'!C124="","",'Screening Form'!C124)</f>
        <v/>
      </c>
      <c r="C106" s="248"/>
      <c r="D106" s="507" t="str">
        <f>IF(B106="Spouse/Civil Union Partner",2,IF(B106="Parent/Guardian",3,IF(B106="Minor Child",4,IF(B106="Minor Sibling",5,IF(B106="Student Adult Child",6,IF(B106="Medical Power of Attorney",7,IF(B106="Other",8,"")))))))</f>
        <v/>
      </c>
    </row>
    <row r="107" spans="1:4" ht="15" customHeight="1" x14ac:dyDescent="0.25">
      <c r="A107" s="499" t="s">
        <v>167</v>
      </c>
      <c r="B107" s="521"/>
      <c r="C107" s="508"/>
      <c r="D107" s="500"/>
    </row>
    <row r="108" spans="1:4" ht="15" customHeight="1" x14ac:dyDescent="0.25">
      <c r="A108" s="499" t="s">
        <v>168</v>
      </c>
      <c r="B108" s="518"/>
      <c r="C108" s="248"/>
      <c r="D108" s="500"/>
    </row>
    <row r="109" spans="1:4" ht="15" customHeight="1" x14ac:dyDescent="0.25">
      <c r="A109" s="499"/>
      <c r="B109" s="248"/>
      <c r="C109" s="248"/>
      <c r="D109" s="500"/>
    </row>
    <row r="110" spans="1:4" ht="15" customHeight="1" thickBot="1" x14ac:dyDescent="0.3">
      <c r="A110" s="509"/>
      <c r="B110" s="8"/>
      <c r="C110" s="8"/>
      <c r="D110" s="510"/>
    </row>
    <row r="111" spans="1:4" ht="15" customHeight="1" x14ac:dyDescent="0.25">
      <c r="A111" s="505" t="s">
        <v>89</v>
      </c>
      <c r="B111" s="117"/>
      <c r="C111" s="117"/>
      <c r="D111" s="506"/>
    </row>
    <row r="112" spans="1:4" ht="15" customHeight="1" x14ac:dyDescent="0.25">
      <c r="A112" s="499" t="s">
        <v>165</v>
      </c>
      <c r="B112" s="518" t="str">
        <f>IF('Screening Form'!C129="","",'Screening Form'!C129)</f>
        <v/>
      </c>
      <c r="C112" s="248"/>
      <c r="D112" s="500"/>
    </row>
    <row r="113" spans="1:4" ht="15" customHeight="1" x14ac:dyDescent="0.25">
      <c r="A113" s="499" t="s">
        <v>166</v>
      </c>
      <c r="B113" s="518" t="str">
        <f>IF('Screening Form'!C130="","",'Screening Form'!C130)</f>
        <v/>
      </c>
      <c r="C113" s="248"/>
      <c r="D113" s="507" t="str">
        <f>IF(B113="Spouse/Civil Union Partner",2,IF(B113="Parent/Guardian",3,IF(B113="Minor Child",4,IF(B113="Minor Sibling",5,IF(B113="Student Adult Child",6,IF(B113="Medical Power of Attorney",7,IF(B113="Other",8,"")))))))</f>
        <v/>
      </c>
    </row>
    <row r="114" spans="1:4" ht="15" customHeight="1" x14ac:dyDescent="0.25">
      <c r="A114" s="499" t="s">
        <v>167</v>
      </c>
      <c r="B114" s="521"/>
      <c r="C114" s="508"/>
      <c r="D114" s="500"/>
    </row>
    <row r="115" spans="1:4" ht="15" customHeight="1" x14ac:dyDescent="0.25">
      <c r="A115" s="499" t="s">
        <v>168</v>
      </c>
      <c r="B115" s="518"/>
      <c r="C115" s="248"/>
      <c r="D115" s="500"/>
    </row>
    <row r="116" spans="1:4" ht="15" customHeight="1" x14ac:dyDescent="0.25">
      <c r="A116" s="499"/>
      <c r="B116" s="248"/>
      <c r="C116" s="248"/>
      <c r="D116" s="500"/>
    </row>
    <row r="117" spans="1:4" ht="15" customHeight="1" thickBot="1" x14ac:dyDescent="0.3">
      <c r="A117" s="509"/>
      <c r="B117" s="8"/>
      <c r="C117" s="8"/>
      <c r="D117" s="510"/>
    </row>
    <row r="118" spans="1:4" ht="15" customHeight="1" x14ac:dyDescent="0.25">
      <c r="A118" s="505" t="s">
        <v>93</v>
      </c>
      <c r="B118" s="117"/>
      <c r="C118" s="117"/>
      <c r="D118" s="506"/>
    </row>
    <row r="119" spans="1:4" ht="15" customHeight="1" x14ac:dyDescent="0.25">
      <c r="A119" s="499" t="s">
        <v>165</v>
      </c>
      <c r="B119" s="518" t="str">
        <f>IF('Screening Form'!C135="","",'Screening Form'!C135)</f>
        <v/>
      </c>
      <c r="C119" s="248"/>
      <c r="D119" s="500"/>
    </row>
    <row r="120" spans="1:4" ht="15" customHeight="1" x14ac:dyDescent="0.25">
      <c r="A120" s="499" t="s">
        <v>166</v>
      </c>
      <c r="B120" s="518" t="str">
        <f>IF('Screening Form'!C136="","",'Screening Form'!C136)</f>
        <v/>
      </c>
      <c r="C120" s="248"/>
      <c r="D120" s="507" t="str">
        <f>IF(B120="Spouse/Civil Union Partner",2,IF(B120="Parent/Guardian",3,IF(B120="Minor Child",4,IF(B120="Minor Sibling",5,IF(B120="Student Adult Child",6,IF(B120="Medical Power of Attorney",7,IF(B120="Other",8,"")))))))</f>
        <v/>
      </c>
    </row>
    <row r="121" spans="1:4" ht="15" customHeight="1" x14ac:dyDescent="0.25">
      <c r="A121" s="499" t="s">
        <v>167</v>
      </c>
      <c r="B121" s="521"/>
      <c r="C121" s="508"/>
      <c r="D121" s="500"/>
    </row>
    <row r="122" spans="1:4" ht="15" customHeight="1" x14ac:dyDescent="0.25">
      <c r="A122" s="499" t="s">
        <v>168</v>
      </c>
      <c r="B122" s="518"/>
      <c r="C122" s="248"/>
      <c r="D122" s="500"/>
    </row>
    <row r="123" spans="1:4" ht="15" customHeight="1" x14ac:dyDescent="0.25">
      <c r="A123" s="511"/>
      <c r="B123" s="512"/>
      <c r="C123" s="513"/>
      <c r="D123" s="514"/>
    </row>
  </sheetData>
  <sheetProtection algorithmName="SHA-512" hashValue="tqoCeD55CikYsKcqSbggLNAWxkt8B5UGWRdFf0TnFAhfe9TQtIrhq1F4lGoun1Q7VasS7EXn+8gKqn6lH29DKQ==" saltValue="LfItLv/19H94LHmsQCLpHQ==" spinCount="100000" sheet="1" objects="1" scenarios="1" selectLockedCells="1"/>
  <pageMargins left="0.75" right="0.75" top="1" bottom="1" header="0" footer="0"/>
  <pageSetup scale="71"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3000000}">
          <x14:formula1>
            <xm:f>'Background Information'!#REF!</xm:f>
          </x14:formula1>
          <xm:sqref>B40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61"/>
  <sheetViews>
    <sheetView showGridLines="0" showRowColHeaders="0" zoomScaleNormal="100" workbookViewId="0">
      <selection activeCell="B12" sqref="B12"/>
    </sheetView>
  </sheetViews>
  <sheetFormatPr defaultColWidth="12.59765625" defaultRowHeight="15" customHeight="1" x14ac:dyDescent="0.25"/>
  <cols>
    <col min="1" max="1" width="63.69921875" customWidth="1"/>
    <col min="2" max="2" width="13.5" customWidth="1"/>
    <col min="3" max="3" width="9.5" customWidth="1"/>
    <col min="4" max="4" width="15.19921875" customWidth="1"/>
    <col min="5" max="5" width="12.5" customWidth="1"/>
    <col min="6" max="7" width="7.69921875" customWidth="1"/>
    <col min="8" max="8" width="46.3984375" customWidth="1"/>
    <col min="9" max="9" width="17.8984375" customWidth="1"/>
    <col min="10" max="11" width="7.69921875" customWidth="1"/>
    <col min="12" max="14" width="7.69921875" hidden="1" customWidth="1"/>
    <col min="15" max="26" width="7.69921875" customWidth="1"/>
  </cols>
  <sheetData>
    <row r="1" spans="1:26" ht="15" customHeight="1" thickBot="1" x14ac:dyDescent="0.3">
      <c r="A1" s="118"/>
      <c r="B1" s="119"/>
      <c r="C1" s="119"/>
      <c r="D1" s="119"/>
      <c r="E1" s="120"/>
      <c r="F1" s="9"/>
      <c r="G1" s="186"/>
      <c r="H1" s="158"/>
      <c r="I1" s="316"/>
      <c r="J1" s="9"/>
      <c r="K1" s="9"/>
      <c r="L1" s="9"/>
      <c r="M1" s="9"/>
      <c r="N1" s="9"/>
      <c r="O1" s="9"/>
      <c r="P1" s="9"/>
      <c r="Q1" s="9"/>
      <c r="R1" s="9"/>
      <c r="S1" s="9"/>
      <c r="T1" s="9"/>
      <c r="U1" s="9"/>
      <c r="V1" s="9"/>
      <c r="W1" s="9"/>
      <c r="X1" s="9"/>
      <c r="Y1" s="9"/>
      <c r="Z1" s="9"/>
    </row>
    <row r="2" spans="1:26" ht="15" customHeight="1" x14ac:dyDescent="0.25">
      <c r="A2" s="103"/>
      <c r="B2" s="9"/>
      <c r="C2" s="9"/>
      <c r="D2" s="9"/>
      <c r="E2" s="122"/>
      <c r="F2" s="9"/>
      <c r="G2" s="9"/>
      <c r="H2" s="310"/>
      <c r="I2" s="311"/>
      <c r="J2" s="9"/>
      <c r="K2" s="9"/>
      <c r="L2" s="9"/>
      <c r="M2" s="9"/>
      <c r="N2" s="9"/>
      <c r="O2" s="9"/>
      <c r="P2" s="9"/>
      <c r="Q2" s="9"/>
      <c r="R2" s="9"/>
      <c r="S2" s="9"/>
      <c r="T2" s="9"/>
      <c r="U2" s="9"/>
      <c r="V2" s="9"/>
      <c r="W2" s="9"/>
      <c r="X2" s="9"/>
      <c r="Y2" s="9"/>
      <c r="Z2" s="9"/>
    </row>
    <row r="3" spans="1:26" ht="15" customHeight="1" x14ac:dyDescent="0.25">
      <c r="A3" s="103"/>
      <c r="B3" s="9"/>
      <c r="C3" s="9"/>
      <c r="D3" s="9"/>
      <c r="E3" s="122"/>
      <c r="F3" s="9"/>
      <c r="G3" s="9"/>
      <c r="H3" s="312" t="s">
        <v>169</v>
      </c>
      <c r="I3" s="313"/>
      <c r="J3" s="9"/>
      <c r="K3" s="9"/>
      <c r="L3" s="9"/>
      <c r="M3" s="9"/>
      <c r="N3" s="9"/>
      <c r="O3" s="9"/>
      <c r="P3" s="9"/>
      <c r="Q3" s="9"/>
      <c r="R3" s="9"/>
      <c r="S3" s="9"/>
      <c r="T3" s="9"/>
      <c r="U3" s="9"/>
      <c r="V3" s="9"/>
      <c r="W3" s="9"/>
      <c r="X3" s="9"/>
      <c r="Y3" s="9"/>
      <c r="Z3" s="9"/>
    </row>
    <row r="4" spans="1:26" ht="15" customHeight="1" x14ac:dyDescent="0.25">
      <c r="A4" s="103"/>
      <c r="B4" s="9"/>
      <c r="C4" s="9"/>
      <c r="D4" s="9"/>
      <c r="E4" s="122"/>
      <c r="F4" s="9"/>
      <c r="G4" s="9"/>
      <c r="H4" s="312" t="s">
        <v>170</v>
      </c>
      <c r="I4" s="313"/>
      <c r="J4" s="9"/>
      <c r="K4" s="9"/>
      <c r="L4" s="9"/>
      <c r="M4" s="9"/>
      <c r="N4" s="9"/>
      <c r="O4" s="9"/>
      <c r="P4" s="9"/>
      <c r="Q4" s="9"/>
      <c r="R4" s="9"/>
      <c r="S4" s="9"/>
      <c r="T4" s="9"/>
      <c r="U4" s="9"/>
      <c r="V4" s="9"/>
      <c r="W4" s="9"/>
      <c r="X4" s="9"/>
      <c r="Y4" s="9"/>
      <c r="Z4" s="9"/>
    </row>
    <row r="5" spans="1:26" ht="15.75" customHeight="1" x14ac:dyDescent="0.25">
      <c r="A5" s="296" t="s">
        <v>147</v>
      </c>
      <c r="B5" s="11"/>
      <c r="C5" s="12"/>
      <c r="D5" s="12"/>
      <c r="E5" s="13"/>
      <c r="F5" s="9"/>
      <c r="G5" s="9"/>
      <c r="H5" s="312" t="s">
        <v>171</v>
      </c>
      <c r="I5" s="313"/>
      <c r="J5" s="9"/>
      <c r="K5" s="9"/>
      <c r="L5" s="9"/>
      <c r="M5" s="9"/>
      <c r="N5" s="9"/>
      <c r="O5" s="9"/>
      <c r="P5" s="9"/>
      <c r="Q5" s="9"/>
      <c r="R5" s="9"/>
      <c r="S5" s="9"/>
      <c r="T5" s="9"/>
      <c r="U5" s="9"/>
      <c r="V5" s="9"/>
      <c r="W5" s="9"/>
      <c r="X5" s="9"/>
      <c r="Y5" s="9"/>
      <c r="Z5" s="9"/>
    </row>
    <row r="6" spans="1:26" ht="15" customHeight="1" x14ac:dyDescent="0.25">
      <c r="A6" s="123"/>
      <c r="B6" s="124" t="s">
        <v>172</v>
      </c>
      <c r="C6" s="125"/>
      <c r="D6" s="125"/>
      <c r="E6" s="14"/>
      <c r="F6" s="9"/>
      <c r="G6" s="9"/>
      <c r="H6" s="312" t="s">
        <v>173</v>
      </c>
      <c r="I6" s="313"/>
      <c r="J6" s="9"/>
      <c r="K6" s="9"/>
      <c r="L6" s="9"/>
      <c r="M6" s="9"/>
      <c r="N6" s="9"/>
      <c r="O6" s="9"/>
      <c r="P6" s="9"/>
      <c r="Q6" s="9"/>
      <c r="R6" s="9"/>
      <c r="S6" s="9"/>
      <c r="T6" s="9"/>
      <c r="U6" s="9"/>
      <c r="V6" s="9"/>
      <c r="W6" s="9"/>
      <c r="X6" s="9"/>
      <c r="Y6" s="9"/>
      <c r="Z6" s="9"/>
    </row>
    <row r="7" spans="1:26" ht="15" customHeight="1" x14ac:dyDescent="0.25">
      <c r="A7" s="126"/>
      <c r="B7" s="15"/>
      <c r="C7" s="15"/>
      <c r="D7" s="15"/>
      <c r="E7" s="127"/>
      <c r="F7" s="16"/>
      <c r="G7" s="16"/>
      <c r="H7" s="312" t="s">
        <v>174</v>
      </c>
      <c r="I7" s="313"/>
      <c r="J7" s="16"/>
      <c r="K7" s="16"/>
      <c r="L7" s="9"/>
      <c r="M7" s="9"/>
      <c r="N7" s="9"/>
      <c r="O7" s="9"/>
      <c r="P7" s="9"/>
      <c r="Q7" s="9"/>
      <c r="R7" s="9"/>
      <c r="S7" s="9"/>
      <c r="T7" s="9"/>
      <c r="U7" s="9"/>
      <c r="V7" s="9"/>
      <c r="W7" s="9"/>
      <c r="X7" s="9"/>
      <c r="Y7" s="9"/>
      <c r="Z7" s="9"/>
    </row>
    <row r="8" spans="1:26" ht="15" customHeight="1" thickBot="1" x14ac:dyDescent="0.3">
      <c r="A8" s="17" t="s">
        <v>175</v>
      </c>
      <c r="B8" s="18" t="s">
        <v>176</v>
      </c>
      <c r="C8" s="18"/>
      <c r="D8" s="18"/>
      <c r="E8" s="128" t="s">
        <v>177</v>
      </c>
      <c r="F8" s="16"/>
      <c r="G8" s="16"/>
      <c r="H8" s="314"/>
      <c r="I8" s="315"/>
      <c r="J8" s="16"/>
      <c r="K8" s="16"/>
      <c r="L8" s="9"/>
      <c r="M8" s="9"/>
      <c r="N8" s="9"/>
      <c r="O8" s="9"/>
      <c r="P8" s="9"/>
      <c r="Q8" s="9"/>
      <c r="R8" s="9"/>
      <c r="S8" s="9"/>
      <c r="T8" s="9"/>
      <c r="U8" s="9"/>
      <c r="V8" s="9"/>
      <c r="W8" s="9"/>
      <c r="X8" s="9"/>
      <c r="Y8" s="9"/>
      <c r="Z8" s="9"/>
    </row>
    <row r="9" spans="1:26" ht="15.6" thickBot="1" x14ac:dyDescent="0.3">
      <c r="A9" s="103" t="s">
        <v>178</v>
      </c>
      <c r="B9" s="130"/>
      <c r="C9" s="130"/>
      <c r="D9" s="9"/>
      <c r="E9" s="122"/>
      <c r="F9" s="19"/>
      <c r="G9" s="19"/>
      <c r="H9" s="9"/>
      <c r="I9" s="9"/>
      <c r="J9" s="19"/>
      <c r="K9" s="19"/>
      <c r="L9" s="20" t="s">
        <v>179</v>
      </c>
      <c r="M9" s="20"/>
      <c r="N9" s="9"/>
      <c r="O9" s="9"/>
      <c r="P9" s="9"/>
      <c r="Q9" s="9"/>
      <c r="R9" s="9"/>
      <c r="S9" s="9"/>
      <c r="T9" s="9"/>
      <c r="U9" s="9"/>
      <c r="V9" s="9"/>
      <c r="W9" s="9"/>
      <c r="X9" s="9"/>
      <c r="Y9" s="9"/>
      <c r="Z9" s="9"/>
    </row>
    <row r="10" spans="1:26" ht="15.6" thickBot="1" x14ac:dyDescent="0.3">
      <c r="A10" s="21" t="s">
        <v>180</v>
      </c>
      <c r="B10" s="22">
        <f>I27</f>
        <v>0</v>
      </c>
      <c r="C10" s="23"/>
      <c r="D10" s="18"/>
      <c r="E10" s="131">
        <f>IF(B10&gt;0,B10*12,0)</f>
        <v>0</v>
      </c>
      <c r="F10" s="9"/>
      <c r="G10" s="9"/>
      <c r="H10" s="531" t="s">
        <v>181</v>
      </c>
      <c r="I10" s="532"/>
      <c r="J10" s="9"/>
      <c r="K10" s="9"/>
      <c r="L10" s="24" t="s">
        <v>182</v>
      </c>
      <c r="M10" s="24">
        <v>4.3330000000000002</v>
      </c>
      <c r="N10" s="9">
        <v>52</v>
      </c>
      <c r="O10" s="9"/>
      <c r="P10" s="9"/>
      <c r="Q10" s="9"/>
      <c r="R10" s="9"/>
      <c r="S10" s="9"/>
      <c r="T10" s="9"/>
      <c r="U10" s="9"/>
      <c r="V10" s="9"/>
      <c r="W10" s="9"/>
      <c r="X10" s="9"/>
      <c r="Y10" s="9"/>
      <c r="Z10" s="9"/>
    </row>
    <row r="11" spans="1:26" ht="22.5" customHeight="1" x14ac:dyDescent="0.25">
      <c r="A11" s="132" t="s">
        <v>183</v>
      </c>
      <c r="B11" s="133"/>
      <c r="C11" s="134" t="s">
        <v>184</v>
      </c>
      <c r="D11" s="15" t="s">
        <v>185</v>
      </c>
      <c r="E11" s="135"/>
      <c r="F11" s="9"/>
      <c r="G11" s="9"/>
      <c r="H11" s="533" t="s">
        <v>186</v>
      </c>
      <c r="I11" s="534"/>
      <c r="J11" s="9"/>
      <c r="K11" s="9"/>
      <c r="L11" s="24" t="s">
        <v>187</v>
      </c>
      <c r="M11" s="24">
        <v>2.1665999999999999</v>
      </c>
      <c r="N11" s="9">
        <v>26</v>
      </c>
      <c r="O11" s="9"/>
      <c r="P11" s="9"/>
      <c r="Q11" s="9"/>
      <c r="R11" s="9"/>
      <c r="S11" s="9"/>
      <c r="T11" s="9"/>
      <c r="U11" s="9"/>
      <c r="V11" s="9"/>
      <c r="W11" s="9"/>
      <c r="X11" s="9"/>
      <c r="Y11" s="9"/>
      <c r="Z11" s="9"/>
    </row>
    <row r="12" spans="1:26" x14ac:dyDescent="0.25">
      <c r="A12" s="30" t="s">
        <v>188</v>
      </c>
      <c r="B12" s="529"/>
      <c r="C12" s="26"/>
      <c r="D12" s="26"/>
      <c r="E12" s="136">
        <f>B12*12</f>
        <v>0</v>
      </c>
      <c r="F12" s="9"/>
      <c r="G12" s="9"/>
      <c r="H12" s="535" t="str">
        <f>IF('Patient Information'!B28&gt;0,'Patient Information'!B28,"Household Member 2")</f>
        <v/>
      </c>
      <c r="I12" s="536"/>
      <c r="J12" s="9"/>
      <c r="K12" s="9"/>
      <c r="L12" s="24" t="s">
        <v>189</v>
      </c>
      <c r="M12" s="24">
        <v>2</v>
      </c>
      <c r="N12" s="9">
        <v>24</v>
      </c>
      <c r="O12" s="9"/>
      <c r="P12" s="9"/>
      <c r="Q12" s="9"/>
      <c r="R12" s="9"/>
      <c r="S12" s="9"/>
      <c r="T12" s="9"/>
      <c r="U12" s="9"/>
      <c r="V12" s="9"/>
      <c r="W12" s="9"/>
      <c r="X12" s="9"/>
      <c r="Y12" s="9"/>
      <c r="Z12" s="9"/>
    </row>
    <row r="13" spans="1:26" x14ac:dyDescent="0.25">
      <c r="A13" s="102" t="s">
        <v>190</v>
      </c>
      <c r="B13" s="529"/>
      <c r="C13" s="26"/>
      <c r="D13" s="26"/>
      <c r="E13" s="136">
        <f t="shared" ref="E13:E17" si="0">B13*12</f>
        <v>0</v>
      </c>
      <c r="F13" s="9"/>
      <c r="G13" s="9"/>
      <c r="H13" s="535" t="str">
        <f>IF('Patient Information'!B35&gt;0,'Patient Information'!B35,"Household Member 3")</f>
        <v/>
      </c>
      <c r="I13" s="536"/>
      <c r="J13" s="9"/>
      <c r="K13" s="9"/>
      <c r="L13" s="24" t="s">
        <v>191</v>
      </c>
      <c r="M13" s="24">
        <v>1</v>
      </c>
      <c r="N13" s="9">
        <v>12</v>
      </c>
      <c r="O13" s="9"/>
      <c r="P13" s="9"/>
      <c r="Q13" s="9"/>
      <c r="R13" s="9"/>
      <c r="S13" s="9"/>
      <c r="T13" s="9"/>
      <c r="U13" s="9"/>
      <c r="V13" s="9"/>
      <c r="W13" s="9"/>
      <c r="X13" s="9"/>
      <c r="Y13" s="9"/>
      <c r="Z13" s="9"/>
    </row>
    <row r="14" spans="1:26" x14ac:dyDescent="0.25">
      <c r="A14" s="102" t="s">
        <v>192</v>
      </c>
      <c r="B14" s="529"/>
      <c r="C14" s="26"/>
      <c r="D14" s="26"/>
      <c r="E14" s="136">
        <f t="shared" si="0"/>
        <v>0</v>
      </c>
      <c r="F14" s="9"/>
      <c r="G14" s="9"/>
      <c r="H14" s="535" t="str">
        <f>IF('Patient Information'!B42&gt;0,'Patient Information'!B42,"Household Member 4")</f>
        <v/>
      </c>
      <c r="I14" s="536"/>
      <c r="J14" s="9"/>
      <c r="K14" s="9"/>
      <c r="L14" s="9"/>
      <c r="M14" s="9"/>
      <c r="N14" s="9"/>
      <c r="O14" s="9"/>
      <c r="P14" s="9"/>
      <c r="Q14" s="9"/>
      <c r="R14" s="9"/>
      <c r="S14" s="9"/>
      <c r="T14" s="9"/>
      <c r="U14" s="9"/>
      <c r="V14" s="9"/>
      <c r="W14" s="9"/>
      <c r="X14" s="9"/>
      <c r="Y14" s="9"/>
      <c r="Z14" s="9"/>
    </row>
    <row r="15" spans="1:26" x14ac:dyDescent="0.25">
      <c r="A15" s="30" t="s">
        <v>193</v>
      </c>
      <c r="B15" s="529"/>
      <c r="C15" s="26"/>
      <c r="D15" s="26"/>
      <c r="E15" s="136">
        <f t="shared" si="0"/>
        <v>0</v>
      </c>
      <c r="F15" s="9"/>
      <c r="G15" s="9"/>
      <c r="H15" s="535" t="str">
        <f>IF('Patient Information'!B49&gt;0,'Patient Information'!B49,"Household Member 5")</f>
        <v/>
      </c>
      <c r="I15" s="536"/>
      <c r="J15" s="9"/>
      <c r="K15" s="9"/>
      <c r="L15" s="9" t="s">
        <v>194</v>
      </c>
      <c r="M15" s="9"/>
      <c r="N15" s="9"/>
      <c r="O15" s="9"/>
      <c r="P15" s="9"/>
      <c r="Q15" s="9"/>
      <c r="R15" s="9"/>
      <c r="S15" s="9"/>
      <c r="T15" s="9"/>
      <c r="U15" s="9"/>
      <c r="V15" s="9"/>
      <c r="W15" s="9"/>
      <c r="X15" s="9"/>
      <c r="Y15" s="9"/>
      <c r="Z15" s="9"/>
    </row>
    <row r="16" spans="1:26" x14ac:dyDescent="0.25">
      <c r="A16" s="102" t="s">
        <v>195</v>
      </c>
      <c r="B16" s="529"/>
      <c r="C16" s="26"/>
      <c r="D16" s="26"/>
      <c r="E16" s="136">
        <f t="shared" si="0"/>
        <v>0</v>
      </c>
      <c r="F16" s="25"/>
      <c r="G16" s="9"/>
      <c r="H16" s="535" t="str">
        <f>IF('Patient Information'!B56&gt;0,'Patient Information'!B56,"Household Member 6")</f>
        <v/>
      </c>
      <c r="I16" s="536"/>
      <c r="J16" s="9"/>
      <c r="K16" s="9"/>
      <c r="L16" s="9" t="s">
        <v>196</v>
      </c>
      <c r="M16" s="9"/>
      <c r="N16" s="9"/>
      <c r="O16" s="9"/>
      <c r="P16" s="9"/>
      <c r="Q16" s="9"/>
      <c r="R16" s="9"/>
      <c r="S16" s="9"/>
      <c r="T16" s="9"/>
      <c r="U16" s="9"/>
      <c r="V16" s="9"/>
      <c r="W16" s="9"/>
      <c r="X16" s="9"/>
      <c r="Y16" s="9"/>
      <c r="Z16" s="9"/>
    </row>
    <row r="17" spans="1:26" x14ac:dyDescent="0.25">
      <c r="A17" s="102" t="s">
        <v>197</v>
      </c>
      <c r="B17" s="529"/>
      <c r="C17" s="26"/>
      <c r="D17" s="26"/>
      <c r="E17" s="136">
        <f t="shared" si="0"/>
        <v>0</v>
      </c>
      <c r="F17" s="9"/>
      <c r="G17" s="9"/>
      <c r="H17" s="535" t="str">
        <f>IF('Patient Information'!B63&gt;0,'Patient Information'!B63,"Household Member 7")</f>
        <v/>
      </c>
      <c r="I17" s="536"/>
      <c r="J17" s="9"/>
      <c r="K17" s="9"/>
      <c r="L17" s="9" t="s">
        <v>198</v>
      </c>
      <c r="M17" s="9"/>
      <c r="N17" s="9"/>
      <c r="O17" s="9"/>
      <c r="P17" s="9"/>
      <c r="Q17" s="9"/>
      <c r="R17" s="9"/>
      <c r="S17" s="9"/>
      <c r="T17" s="9"/>
      <c r="U17" s="9"/>
      <c r="V17" s="9"/>
      <c r="W17" s="9"/>
      <c r="X17" s="9"/>
      <c r="Y17" s="9"/>
      <c r="Z17" s="9"/>
    </row>
    <row r="18" spans="1:26" x14ac:dyDescent="0.25">
      <c r="A18" s="137"/>
      <c r="B18" s="22"/>
      <c r="C18" s="22"/>
      <c r="D18" s="18"/>
      <c r="E18" s="136"/>
      <c r="F18" s="27"/>
      <c r="G18" s="9"/>
      <c r="H18" s="535" t="str">
        <f>IF('Patient Information'!B70&gt;0,'Patient Information'!B70,"Household Member 8")</f>
        <v/>
      </c>
      <c r="I18" s="536"/>
      <c r="J18" s="9"/>
      <c r="K18" s="9"/>
      <c r="L18" s="9" t="s">
        <v>199</v>
      </c>
      <c r="M18" s="9"/>
      <c r="N18" s="9"/>
      <c r="O18" s="9"/>
      <c r="P18" s="9"/>
      <c r="Q18" s="9"/>
      <c r="R18" s="9"/>
      <c r="S18" s="9"/>
      <c r="T18" s="9"/>
      <c r="U18" s="9"/>
      <c r="V18" s="9"/>
      <c r="W18" s="9"/>
      <c r="X18" s="9"/>
      <c r="Y18" s="9"/>
      <c r="Z18" s="9"/>
    </row>
    <row r="19" spans="1:26" x14ac:dyDescent="0.25">
      <c r="A19" s="138" t="s">
        <v>200</v>
      </c>
      <c r="B19" s="139"/>
      <c r="C19" s="140"/>
      <c r="D19" s="9"/>
      <c r="E19" s="141"/>
      <c r="F19" s="9"/>
      <c r="G19" s="9"/>
      <c r="H19" s="535" t="str">
        <f>IF('Patient Information'!B77&gt;0,'Patient Information'!B77,"Household Member 9")</f>
        <v/>
      </c>
      <c r="I19" s="536"/>
      <c r="J19" s="9"/>
      <c r="K19" s="9"/>
      <c r="L19" s="9"/>
      <c r="M19" s="9"/>
      <c r="N19" s="9"/>
      <c r="O19" s="9"/>
      <c r="P19" s="9"/>
      <c r="Q19" s="9"/>
      <c r="R19" s="9"/>
      <c r="S19" s="9"/>
      <c r="T19" s="9"/>
      <c r="U19" s="9"/>
      <c r="V19" s="9"/>
      <c r="W19" s="9"/>
      <c r="X19" s="9"/>
      <c r="Y19" s="9"/>
      <c r="Z19" s="9"/>
    </row>
    <row r="20" spans="1:26" ht="22.5" customHeight="1" x14ac:dyDescent="0.25">
      <c r="A20" s="30" t="s">
        <v>201</v>
      </c>
      <c r="B20" s="529"/>
      <c r="C20" s="26"/>
      <c r="D20" s="26"/>
      <c r="E20" s="136">
        <f t="shared" ref="E20:E24" si="1">B20</f>
        <v>0</v>
      </c>
      <c r="F20" s="28"/>
      <c r="G20" s="9"/>
      <c r="H20" s="535" t="str">
        <f>IF('Patient Information'!B84&gt;0,'Patient Information'!B84,"Household Member 10")</f>
        <v/>
      </c>
      <c r="I20" s="536"/>
      <c r="J20" s="9"/>
      <c r="K20" s="9"/>
      <c r="L20" s="9"/>
      <c r="M20" s="9"/>
      <c r="N20" s="9"/>
      <c r="O20" s="9"/>
      <c r="P20" s="9"/>
      <c r="Q20" s="9"/>
      <c r="R20" s="9"/>
      <c r="S20" s="9"/>
      <c r="T20" s="9"/>
      <c r="U20" s="9"/>
      <c r="V20" s="9"/>
      <c r="W20" s="9"/>
      <c r="X20" s="9"/>
      <c r="Y20" s="9"/>
      <c r="Z20" s="9"/>
    </row>
    <row r="21" spans="1:26" ht="15.75" customHeight="1" x14ac:dyDescent="0.25">
      <c r="A21" s="102" t="s">
        <v>202</v>
      </c>
      <c r="B21" s="529"/>
      <c r="C21" s="26"/>
      <c r="D21" s="26"/>
      <c r="E21" s="136">
        <f t="shared" si="1"/>
        <v>0</v>
      </c>
      <c r="F21" s="28"/>
      <c r="G21" s="9"/>
      <c r="H21" s="535" t="str">
        <f>IF('Patient Information'!B91&gt;0,'Patient Information'!B91,"Household Member 11")</f>
        <v/>
      </c>
      <c r="I21" s="536"/>
      <c r="J21" s="9"/>
      <c r="K21" s="9"/>
      <c r="L21" s="9"/>
      <c r="M21" s="9"/>
      <c r="N21" s="9"/>
      <c r="O21" s="9"/>
      <c r="P21" s="9"/>
      <c r="Q21" s="9"/>
      <c r="R21" s="9"/>
      <c r="S21" s="9"/>
      <c r="T21" s="9"/>
      <c r="U21" s="9"/>
      <c r="V21" s="9"/>
      <c r="W21" s="9"/>
      <c r="X21" s="9"/>
      <c r="Y21" s="9"/>
      <c r="Z21" s="9"/>
    </row>
    <row r="22" spans="1:26" ht="15.75" customHeight="1" x14ac:dyDescent="0.25">
      <c r="A22" s="102" t="s">
        <v>203</v>
      </c>
      <c r="B22" s="347">
        <f>IFERROR(E22/12,0)</f>
        <v>0</v>
      </c>
      <c r="C22" s="26"/>
      <c r="D22" s="26"/>
      <c r="E22" s="136">
        <f>I56</f>
        <v>0</v>
      </c>
      <c r="F22" s="28"/>
      <c r="G22" s="9"/>
      <c r="H22" s="535" t="str">
        <f>IF('Patient Information'!B98&gt;0,'Patient Information'!B98,"Household Member 12")</f>
        <v/>
      </c>
      <c r="I22" s="536"/>
      <c r="J22" s="9"/>
      <c r="K22" s="9"/>
      <c r="L22" s="9"/>
      <c r="M22" s="9"/>
      <c r="N22" s="9"/>
      <c r="O22" s="9"/>
      <c r="P22" s="9"/>
      <c r="Q22" s="9"/>
      <c r="R22" s="9"/>
      <c r="S22" s="9"/>
      <c r="T22" s="9"/>
      <c r="U22" s="9"/>
      <c r="V22" s="9"/>
      <c r="W22" s="9"/>
      <c r="X22" s="9"/>
      <c r="Y22" s="9"/>
      <c r="Z22" s="9"/>
    </row>
    <row r="23" spans="1:26" ht="15.75" customHeight="1" x14ac:dyDescent="0.25">
      <c r="A23" s="102" t="s">
        <v>204</v>
      </c>
      <c r="B23" s="529"/>
      <c r="C23" s="26"/>
      <c r="D23" s="26"/>
      <c r="E23" s="136">
        <f>B23</f>
        <v>0</v>
      </c>
      <c r="F23" s="28"/>
      <c r="G23" s="9"/>
      <c r="H23" s="535" t="str">
        <f>IF('Patient Information'!B105&gt;0,'Patient Information'!B105,"Household Member 13")</f>
        <v/>
      </c>
      <c r="I23" s="536"/>
      <c r="J23" s="9"/>
      <c r="K23" s="9"/>
      <c r="L23" s="9"/>
      <c r="M23" s="9"/>
      <c r="N23" s="9"/>
      <c r="O23" s="9"/>
      <c r="P23" s="9"/>
      <c r="Q23" s="9"/>
      <c r="R23" s="9"/>
      <c r="S23" s="9"/>
      <c r="T23" s="9"/>
      <c r="U23" s="9"/>
      <c r="V23" s="9"/>
      <c r="W23" s="9"/>
      <c r="X23" s="9"/>
      <c r="Y23" s="9"/>
      <c r="Z23" s="9"/>
    </row>
    <row r="24" spans="1:26" ht="15.75" customHeight="1" x14ac:dyDescent="0.25">
      <c r="A24" s="102" t="s">
        <v>205</v>
      </c>
      <c r="B24" s="529"/>
      <c r="C24" s="26"/>
      <c r="D24" s="26"/>
      <c r="E24" s="136">
        <f t="shared" si="1"/>
        <v>0</v>
      </c>
      <c r="F24" s="28"/>
      <c r="G24" s="9"/>
      <c r="H24" s="535" t="str">
        <f>IF('Patient Information'!B112&gt;0,'Patient Information'!B112,"Household Member 14")</f>
        <v/>
      </c>
      <c r="I24" s="536"/>
      <c r="J24" s="9"/>
      <c r="K24" s="9"/>
      <c r="L24" s="9"/>
      <c r="M24" s="9"/>
      <c r="N24" s="9"/>
      <c r="O24" s="9"/>
      <c r="P24" s="9"/>
      <c r="Q24" s="9"/>
      <c r="R24" s="9"/>
      <c r="S24" s="9"/>
      <c r="T24" s="9"/>
      <c r="U24" s="9"/>
      <c r="V24" s="9"/>
      <c r="W24" s="9"/>
      <c r="X24" s="9"/>
      <c r="Y24" s="9"/>
      <c r="Z24" s="9"/>
    </row>
    <row r="25" spans="1:26" ht="15.75" customHeight="1" x14ac:dyDescent="0.25">
      <c r="A25" s="144" t="s">
        <v>206</v>
      </c>
      <c r="B25" s="347">
        <f>B10</f>
        <v>0</v>
      </c>
      <c r="C25" s="26"/>
      <c r="D25" s="9"/>
      <c r="E25" s="141">
        <f>E10</f>
        <v>0</v>
      </c>
      <c r="F25" s="28"/>
      <c r="G25" s="9"/>
      <c r="H25" s="535" t="str">
        <f>IF('Patient Information'!B119&gt;0,'Patient Information'!B119,"Household Member 15")</f>
        <v/>
      </c>
      <c r="I25" s="536"/>
      <c r="J25" s="9"/>
      <c r="K25" s="9"/>
      <c r="L25" s="9"/>
      <c r="M25" s="9"/>
      <c r="N25" s="9"/>
      <c r="O25" s="9"/>
      <c r="P25" s="9"/>
      <c r="Q25" s="9"/>
      <c r="R25" s="9"/>
      <c r="S25" s="9"/>
      <c r="T25" s="9"/>
      <c r="U25" s="9"/>
      <c r="V25" s="9"/>
      <c r="W25" s="9"/>
      <c r="X25" s="9"/>
      <c r="Y25" s="9"/>
      <c r="Z25" s="9"/>
    </row>
    <row r="26" spans="1:26" ht="15.75" customHeight="1" x14ac:dyDescent="0.25">
      <c r="A26" s="137" t="s">
        <v>207</v>
      </c>
      <c r="B26" s="29">
        <f>SUM(B12:B24)</f>
        <v>0</v>
      </c>
      <c r="C26" s="26"/>
      <c r="D26" s="9"/>
      <c r="E26" s="136">
        <f>SUM(E12:E24)</f>
        <v>0</v>
      </c>
      <c r="F26" s="28"/>
      <c r="G26" s="9"/>
      <c r="H26" s="193"/>
      <c r="I26" s="195"/>
      <c r="J26" s="9"/>
      <c r="K26" s="9"/>
      <c r="L26" s="9"/>
      <c r="M26" s="9"/>
      <c r="N26" s="9"/>
      <c r="O26" s="9"/>
      <c r="P26" s="9"/>
      <c r="Q26" s="9"/>
      <c r="R26" s="9"/>
      <c r="S26" s="9"/>
      <c r="T26" s="9"/>
      <c r="U26" s="9"/>
      <c r="V26" s="9"/>
      <c r="W26" s="9"/>
      <c r="X26" s="9"/>
      <c r="Y26" s="9"/>
      <c r="Z26" s="9"/>
    </row>
    <row r="27" spans="1:26" ht="15.75" customHeight="1" thickBot="1" x14ac:dyDescent="0.3">
      <c r="A27" s="142" t="s">
        <v>208</v>
      </c>
      <c r="B27" s="145"/>
      <c r="C27" s="145"/>
      <c r="D27" s="9"/>
      <c r="E27" s="143">
        <f>SUM(E25:E26)</f>
        <v>0</v>
      </c>
      <c r="F27" s="28"/>
      <c r="G27" s="9"/>
      <c r="H27" s="346" t="s">
        <v>209</v>
      </c>
      <c r="I27" s="537">
        <f>SUM(I11:I25)</f>
        <v>0</v>
      </c>
      <c r="J27" s="9"/>
      <c r="K27" s="9"/>
      <c r="L27" s="9"/>
      <c r="M27" s="9"/>
      <c r="N27" s="9"/>
      <c r="O27" s="9"/>
      <c r="P27" s="9"/>
      <c r="Q27" s="9"/>
      <c r="R27" s="9"/>
      <c r="S27" s="9"/>
      <c r="T27" s="9"/>
      <c r="U27" s="9"/>
      <c r="V27" s="9"/>
      <c r="W27" s="9"/>
      <c r="X27" s="9"/>
      <c r="Y27" s="9"/>
      <c r="Z27" s="9"/>
    </row>
    <row r="28" spans="1:26" ht="15.75" customHeight="1" thickBot="1" x14ac:dyDescent="0.3">
      <c r="A28" s="103"/>
      <c r="B28" s="9"/>
      <c r="C28" s="9"/>
      <c r="D28" s="119"/>
      <c r="E28" s="120"/>
      <c r="F28" s="28"/>
      <c r="G28" s="9"/>
      <c r="H28" s="9"/>
      <c r="I28" s="9"/>
      <c r="J28" s="9"/>
      <c r="K28" s="9"/>
      <c r="L28" s="9"/>
      <c r="M28" s="9"/>
      <c r="N28" s="9"/>
      <c r="O28" s="9"/>
      <c r="P28" s="9"/>
      <c r="Q28" s="9"/>
      <c r="R28" s="9"/>
      <c r="S28" s="9"/>
      <c r="T28" s="9"/>
      <c r="U28" s="9"/>
      <c r="V28" s="9"/>
      <c r="W28" s="9"/>
      <c r="X28" s="9"/>
      <c r="Y28" s="9"/>
      <c r="Z28" s="9"/>
    </row>
    <row r="29" spans="1:26" ht="15.75" customHeight="1" thickBot="1" x14ac:dyDescent="0.3">
      <c r="A29" s="103"/>
      <c r="B29" s="9"/>
      <c r="C29" s="9"/>
      <c r="D29" s="9"/>
      <c r="E29" s="122"/>
      <c r="F29" s="28"/>
      <c r="G29" s="9"/>
      <c r="H29" s="531" t="s">
        <v>210</v>
      </c>
      <c r="I29" s="532"/>
      <c r="J29" s="9"/>
      <c r="K29" s="9"/>
      <c r="L29" s="9"/>
      <c r="M29" s="9"/>
      <c r="N29" s="9"/>
      <c r="O29" s="9"/>
      <c r="P29" s="9"/>
      <c r="Q29" s="9"/>
      <c r="R29" s="9"/>
      <c r="S29" s="9"/>
      <c r="T29" s="9"/>
      <c r="U29" s="9"/>
      <c r="V29" s="9"/>
      <c r="W29" s="9"/>
      <c r="X29" s="9"/>
      <c r="Y29" s="9"/>
      <c r="Z29" s="9"/>
    </row>
    <row r="30" spans="1:26" ht="15.75" customHeight="1" x14ac:dyDescent="0.25">
      <c r="A30" s="308"/>
      <c r="B30" s="18"/>
      <c r="C30" s="18"/>
      <c r="D30" s="292" t="str">
        <f>IF('Patient Information'!B8&gt;0,'Patient Information'!B8,"")</f>
        <v/>
      </c>
      <c r="E30" s="147"/>
      <c r="F30" s="28"/>
      <c r="G30" s="9"/>
      <c r="H30" s="193" t="s">
        <v>211</v>
      </c>
      <c r="I30" s="534"/>
      <c r="J30" s="9"/>
      <c r="K30" s="9"/>
      <c r="L30" s="9"/>
      <c r="M30" s="9"/>
      <c r="N30" s="9"/>
      <c r="O30" s="9"/>
      <c r="P30" s="9"/>
      <c r="Q30" s="9"/>
      <c r="R30" s="9"/>
      <c r="S30" s="9"/>
      <c r="T30" s="9"/>
      <c r="U30" s="9"/>
      <c r="V30" s="9"/>
      <c r="W30" s="9"/>
      <c r="X30" s="9"/>
      <c r="Y30" s="9"/>
      <c r="Z30" s="9"/>
    </row>
    <row r="31" spans="1:26" ht="15.75" customHeight="1" x14ac:dyDescent="0.25">
      <c r="A31" s="148" t="s">
        <v>212</v>
      </c>
      <c r="B31" s="130"/>
      <c r="C31" s="130"/>
      <c r="D31" s="130" t="s">
        <v>213</v>
      </c>
      <c r="E31" s="149"/>
      <c r="F31" s="28"/>
      <c r="G31" s="9"/>
      <c r="H31" s="193" t="s">
        <v>214</v>
      </c>
      <c r="I31" s="538"/>
      <c r="J31" s="9"/>
      <c r="K31" s="9"/>
      <c r="L31" s="9"/>
      <c r="M31" s="9"/>
      <c r="N31" s="9"/>
      <c r="O31" s="9"/>
      <c r="P31" s="9"/>
      <c r="Q31" s="9"/>
      <c r="R31" s="9"/>
      <c r="S31" s="9"/>
      <c r="T31" s="9"/>
      <c r="U31" s="9"/>
      <c r="V31" s="9"/>
      <c r="W31" s="9"/>
      <c r="X31" s="9"/>
      <c r="Y31" s="9"/>
      <c r="Z31" s="9"/>
    </row>
    <row r="32" spans="1:26" ht="15.75" customHeight="1" x14ac:dyDescent="0.25">
      <c r="A32" s="103"/>
      <c r="B32" s="9"/>
      <c r="C32" s="9"/>
      <c r="D32" s="9"/>
      <c r="E32" s="122"/>
      <c r="F32" s="28"/>
      <c r="G32" s="9"/>
      <c r="H32" s="193" t="s">
        <v>215</v>
      </c>
      <c r="I32" s="538"/>
      <c r="J32" s="9"/>
      <c r="K32" s="9"/>
      <c r="L32" s="9"/>
      <c r="M32" s="9"/>
      <c r="N32" s="9"/>
      <c r="O32" s="9"/>
      <c r="P32" s="9"/>
      <c r="Q32" s="9"/>
      <c r="R32" s="9"/>
      <c r="S32" s="9"/>
      <c r="T32" s="9"/>
      <c r="U32" s="9"/>
      <c r="V32" s="9"/>
      <c r="W32" s="9"/>
      <c r="X32" s="9"/>
      <c r="Y32" s="9"/>
      <c r="Z32" s="9"/>
    </row>
    <row r="33" spans="1:26" ht="15.75" customHeight="1" x14ac:dyDescent="0.25">
      <c r="A33" s="103"/>
      <c r="B33" s="9"/>
      <c r="C33" s="9"/>
      <c r="D33" s="9"/>
      <c r="E33" s="122"/>
      <c r="F33" s="28"/>
      <c r="G33" s="9"/>
      <c r="H33" s="193" t="s">
        <v>216</v>
      </c>
      <c r="I33" s="539">
        <f>IFERROR(VLOOKUP(I31,L10:N13,3,FALSE),0)</f>
        <v>0</v>
      </c>
      <c r="J33" s="9"/>
      <c r="K33" s="9"/>
      <c r="L33" s="9"/>
      <c r="M33" s="9"/>
      <c r="N33" s="9"/>
      <c r="O33" s="9"/>
      <c r="P33" s="9"/>
      <c r="Q33" s="9"/>
      <c r="R33" s="9"/>
      <c r="S33" s="9"/>
      <c r="T33" s="9"/>
      <c r="U33" s="9"/>
      <c r="V33" s="9"/>
      <c r="W33" s="9"/>
      <c r="X33" s="9"/>
      <c r="Y33" s="9"/>
      <c r="Z33" s="9"/>
    </row>
    <row r="34" spans="1:26" ht="15" customHeight="1" thickBot="1" x14ac:dyDescent="0.3">
      <c r="A34" s="30" t="str">
        <f>IF('Patient Information'!B6&gt;0,'Patient Information'!B6,"")</f>
        <v/>
      </c>
      <c r="B34" s="18"/>
      <c r="C34" s="9"/>
      <c r="D34" s="31" t="str">
        <f>IF('Patient Information'!B7="","",'Patient Information'!B7)</f>
        <v/>
      </c>
      <c r="E34" s="150"/>
      <c r="F34" s="28"/>
      <c r="G34" s="9"/>
      <c r="H34" s="346" t="s">
        <v>217</v>
      </c>
      <c r="I34" s="537">
        <f>IFERROR(((I30/I32)*VLOOKUP(I31,L10:N13,3,FALSE))/12,0)</f>
        <v>0</v>
      </c>
      <c r="J34" s="9"/>
      <c r="K34" s="9"/>
      <c r="L34" s="9"/>
      <c r="M34" s="9"/>
      <c r="N34" s="9"/>
      <c r="O34" s="9"/>
      <c r="P34" s="9"/>
      <c r="Q34" s="9"/>
      <c r="R34" s="9"/>
      <c r="S34" s="9"/>
      <c r="T34" s="9"/>
      <c r="U34" s="9"/>
      <c r="V34" s="9"/>
      <c r="W34" s="9"/>
      <c r="X34" s="9"/>
      <c r="Y34" s="9"/>
      <c r="Z34" s="9"/>
    </row>
    <row r="35" spans="1:26" ht="15.75" customHeight="1" thickBot="1" x14ac:dyDescent="0.3">
      <c r="A35" s="103" t="s">
        <v>218</v>
      </c>
      <c r="B35" s="9"/>
      <c r="C35" s="130"/>
      <c r="D35" s="130" t="s">
        <v>219</v>
      </c>
      <c r="E35" s="149"/>
      <c r="F35" s="28"/>
      <c r="G35" s="9"/>
      <c r="H35" s="9"/>
      <c r="I35" s="9"/>
      <c r="J35" s="9"/>
      <c r="K35" s="9"/>
      <c r="L35" s="9"/>
      <c r="M35" s="9"/>
      <c r="N35" s="9"/>
      <c r="O35" s="9"/>
      <c r="P35" s="9"/>
      <c r="Q35" s="9"/>
      <c r="R35" s="9"/>
      <c r="S35" s="9"/>
      <c r="T35" s="9"/>
      <c r="U35" s="9"/>
      <c r="V35" s="9"/>
      <c r="W35" s="9"/>
      <c r="X35" s="9"/>
      <c r="Y35" s="9"/>
      <c r="Z35" s="9"/>
    </row>
    <row r="36" spans="1:26" ht="15.75" customHeight="1" thickBot="1" x14ac:dyDescent="0.3">
      <c r="A36" s="103"/>
      <c r="B36" s="9"/>
      <c r="C36" s="9"/>
      <c r="D36" s="9"/>
      <c r="E36" s="122"/>
      <c r="F36" s="9"/>
      <c r="G36" s="9"/>
      <c r="H36" s="531" t="s">
        <v>220</v>
      </c>
      <c r="I36" s="532"/>
      <c r="J36" s="9"/>
      <c r="K36" s="9"/>
      <c r="L36" s="9"/>
      <c r="M36" s="9"/>
      <c r="N36" s="9"/>
      <c r="O36" s="9"/>
      <c r="P36" s="9"/>
      <c r="Q36" s="9"/>
      <c r="R36" s="9"/>
      <c r="S36" s="9"/>
      <c r="T36" s="9"/>
      <c r="U36" s="9"/>
      <c r="V36" s="9"/>
      <c r="W36" s="9"/>
      <c r="X36" s="9"/>
      <c r="Y36" s="9"/>
      <c r="Z36" s="9"/>
    </row>
    <row r="37" spans="1:26" ht="15" customHeight="1" thickBot="1" x14ac:dyDescent="0.3">
      <c r="A37" s="151" t="str">
        <f>"Version"&amp;" "&amp; 'Background Information'!$B$1</f>
        <v>Version 3</v>
      </c>
      <c r="B37" s="152"/>
      <c r="C37" s="152"/>
      <c r="D37" s="152"/>
      <c r="E37" s="153"/>
      <c r="F37" s="9"/>
      <c r="G37" s="9"/>
      <c r="H37" s="193" t="s">
        <v>214</v>
      </c>
      <c r="I37" s="540"/>
      <c r="J37" s="9"/>
      <c r="K37" s="9"/>
      <c r="L37" s="9"/>
      <c r="M37" s="9"/>
      <c r="N37" s="9"/>
      <c r="O37" s="9"/>
      <c r="P37" s="9"/>
      <c r="Q37" s="9"/>
      <c r="R37" s="9"/>
      <c r="S37" s="9"/>
      <c r="T37" s="9"/>
      <c r="U37" s="9"/>
      <c r="V37" s="9"/>
      <c r="W37" s="9"/>
      <c r="X37" s="9"/>
      <c r="Y37" s="9"/>
      <c r="Z37" s="9"/>
    </row>
    <row r="38" spans="1:26" ht="15.75" customHeight="1" x14ac:dyDescent="0.25">
      <c r="A38" s="154" t="s">
        <v>221</v>
      </c>
      <c r="B38" s="154"/>
      <c r="C38" s="154"/>
      <c r="D38" s="154"/>
      <c r="E38" s="154"/>
      <c r="F38" s="9"/>
      <c r="G38" s="9"/>
      <c r="H38" s="193" t="s">
        <v>222</v>
      </c>
      <c r="I38" s="195" t="s">
        <v>223</v>
      </c>
      <c r="J38" s="9"/>
      <c r="K38" s="9"/>
      <c r="L38" s="9"/>
      <c r="M38" s="9"/>
      <c r="N38" s="9"/>
      <c r="O38" s="9"/>
      <c r="P38" s="9"/>
      <c r="Q38" s="9"/>
      <c r="R38" s="9"/>
      <c r="S38" s="9"/>
      <c r="T38" s="9"/>
      <c r="U38" s="9"/>
      <c r="V38" s="9"/>
      <c r="W38" s="9"/>
      <c r="X38" s="9"/>
      <c r="Y38" s="9"/>
      <c r="Z38" s="9"/>
    </row>
    <row r="39" spans="1:26" ht="15.75" customHeight="1" x14ac:dyDescent="0.25">
      <c r="F39" s="9"/>
      <c r="G39" s="9"/>
      <c r="H39" s="193">
        <v>1</v>
      </c>
      <c r="I39" s="541"/>
      <c r="J39" s="9"/>
      <c r="K39" s="9"/>
      <c r="L39" s="9"/>
      <c r="M39" s="9"/>
      <c r="N39" s="9"/>
      <c r="O39" s="9"/>
      <c r="P39" s="9"/>
      <c r="Q39" s="9"/>
      <c r="R39" s="9"/>
      <c r="S39" s="9"/>
      <c r="T39" s="9"/>
      <c r="U39" s="9"/>
      <c r="V39" s="9"/>
      <c r="W39" s="9"/>
      <c r="X39" s="9"/>
      <c r="Y39" s="9"/>
      <c r="Z39" s="9"/>
    </row>
    <row r="40" spans="1:26" ht="15.75" customHeight="1" x14ac:dyDescent="0.25">
      <c r="F40" s="9"/>
      <c r="G40" s="9"/>
      <c r="H40" s="193">
        <v>2</v>
      </c>
      <c r="I40" s="541"/>
      <c r="J40" s="9"/>
      <c r="K40" s="9"/>
      <c r="L40" s="9"/>
      <c r="M40" s="9"/>
      <c r="N40" s="9"/>
      <c r="O40" s="9"/>
      <c r="P40" s="9"/>
      <c r="Q40" s="9"/>
      <c r="R40" s="9"/>
      <c r="S40" s="9"/>
      <c r="T40" s="9"/>
      <c r="U40" s="9"/>
      <c r="V40" s="9"/>
      <c r="W40" s="9"/>
      <c r="X40" s="9"/>
      <c r="Y40" s="9"/>
      <c r="Z40" s="9"/>
    </row>
    <row r="41" spans="1:26" ht="15.75" customHeight="1" x14ac:dyDescent="0.25">
      <c r="F41" s="9"/>
      <c r="G41" s="9"/>
      <c r="H41" s="193">
        <v>3</v>
      </c>
      <c r="I41" s="541"/>
      <c r="J41" s="9"/>
      <c r="K41" s="9"/>
      <c r="L41" s="9"/>
      <c r="M41" s="9"/>
      <c r="N41" s="9"/>
      <c r="O41" s="9"/>
      <c r="P41" s="9"/>
      <c r="Q41" s="9"/>
      <c r="R41" s="9"/>
      <c r="S41" s="9"/>
      <c r="T41" s="9"/>
      <c r="U41" s="9"/>
      <c r="V41" s="9"/>
      <c r="W41" s="9"/>
      <c r="X41" s="9"/>
      <c r="Y41" s="9"/>
      <c r="Z41" s="9"/>
    </row>
    <row r="42" spans="1:26" ht="15.75" customHeight="1" x14ac:dyDescent="0.25">
      <c r="F42" s="9"/>
      <c r="G42" s="9"/>
      <c r="H42" s="193">
        <v>4</v>
      </c>
      <c r="I42" s="541"/>
      <c r="J42" s="9"/>
      <c r="K42" s="9"/>
      <c r="L42" s="9"/>
      <c r="M42" s="9"/>
      <c r="N42" s="9"/>
      <c r="O42" s="9"/>
      <c r="P42" s="9"/>
      <c r="Q42" s="9"/>
      <c r="R42" s="9"/>
      <c r="S42" s="9"/>
      <c r="T42" s="9"/>
      <c r="U42" s="9"/>
      <c r="V42" s="9"/>
      <c r="W42" s="9"/>
      <c r="X42" s="9"/>
      <c r="Y42" s="9"/>
      <c r="Z42" s="9"/>
    </row>
    <row r="43" spans="1:26" ht="15.75" customHeight="1" x14ac:dyDescent="0.25">
      <c r="F43" s="9"/>
      <c r="G43" s="9"/>
      <c r="H43" s="193">
        <v>5</v>
      </c>
      <c r="I43" s="541"/>
      <c r="J43" s="9"/>
      <c r="K43" s="9"/>
      <c r="L43" s="9"/>
      <c r="M43" s="9"/>
      <c r="N43" s="9"/>
      <c r="O43" s="9"/>
      <c r="P43" s="9"/>
      <c r="Q43" s="9"/>
      <c r="R43" s="9"/>
      <c r="S43" s="9"/>
      <c r="T43" s="9"/>
      <c r="U43" s="9"/>
      <c r="V43" s="9"/>
      <c r="W43" s="9"/>
      <c r="X43" s="9"/>
      <c r="Y43" s="9"/>
      <c r="Z43" s="9"/>
    </row>
    <row r="44" spans="1:26" ht="15.75" customHeight="1" x14ac:dyDescent="0.25">
      <c r="F44" s="9"/>
      <c r="G44" s="9"/>
      <c r="H44" s="193"/>
      <c r="I44" s="195"/>
      <c r="J44" s="9"/>
      <c r="K44" s="9"/>
      <c r="L44" s="9"/>
      <c r="M44" s="9"/>
      <c r="N44" s="9"/>
      <c r="O44" s="9"/>
      <c r="P44" s="9"/>
      <c r="Q44" s="9"/>
      <c r="R44" s="9"/>
      <c r="S44" s="9"/>
      <c r="T44" s="9"/>
      <c r="U44" s="9"/>
      <c r="V44" s="9"/>
      <c r="W44" s="9"/>
      <c r="X44" s="9"/>
      <c r="Y44" s="9"/>
      <c r="Z44" s="9"/>
    </row>
    <row r="45" spans="1:26" ht="15" customHeight="1" x14ac:dyDescent="0.25">
      <c r="H45" s="193" t="s">
        <v>224</v>
      </c>
      <c r="I45" s="461">
        <f>SUM(I39:I43)</f>
        <v>0</v>
      </c>
    </row>
    <row r="46" spans="1:26" ht="15" customHeight="1" x14ac:dyDescent="0.25">
      <c r="H46" s="193" t="s">
        <v>225</v>
      </c>
      <c r="I46" s="459">
        <f>COUNTIF(I39:I43,"&gt;0")</f>
        <v>0</v>
      </c>
    </row>
    <row r="47" spans="1:26" ht="15" customHeight="1" thickBot="1" x14ac:dyDescent="0.3">
      <c r="H47" s="346" t="s">
        <v>176</v>
      </c>
      <c r="I47" s="542">
        <f>IF(I46=0,0,(I45/I46)*VLOOKUP(I37,L10:M13,2,FALSE))</f>
        <v>0</v>
      </c>
    </row>
    <row r="48" spans="1:26" ht="15" customHeight="1" thickBot="1" x14ac:dyDescent="0.3">
      <c r="H48" s="9"/>
      <c r="I48" s="9"/>
    </row>
    <row r="49" spans="8:10" ht="15" customHeight="1" thickBot="1" x14ac:dyDescent="0.3">
      <c r="H49" s="531" t="s">
        <v>226</v>
      </c>
      <c r="I49" s="532"/>
    </row>
    <row r="50" spans="8:10" ht="15" customHeight="1" x14ac:dyDescent="0.25">
      <c r="H50" s="270" t="s">
        <v>227</v>
      </c>
      <c r="I50" s="543"/>
      <c r="J50" t="s">
        <v>228</v>
      </c>
    </row>
    <row r="51" spans="8:10" ht="15" customHeight="1" x14ac:dyDescent="0.25">
      <c r="H51" s="193" t="s">
        <v>229</v>
      </c>
      <c r="I51" s="541"/>
      <c r="J51" t="s">
        <v>228</v>
      </c>
    </row>
    <row r="52" spans="8:10" ht="15" customHeight="1" x14ac:dyDescent="0.25">
      <c r="H52" s="193" t="s">
        <v>230</v>
      </c>
      <c r="I52" s="544"/>
      <c r="J52" t="s">
        <v>228</v>
      </c>
    </row>
    <row r="53" spans="8:10" ht="15" customHeight="1" x14ac:dyDescent="0.25">
      <c r="H53" s="193" t="s">
        <v>231</v>
      </c>
      <c r="I53" s="544"/>
      <c r="J53" t="s">
        <v>232</v>
      </c>
    </row>
    <row r="54" spans="8:10" ht="15" customHeight="1" x14ac:dyDescent="0.25">
      <c r="H54" s="319"/>
      <c r="I54" s="320"/>
    </row>
    <row r="55" spans="8:10" ht="15" customHeight="1" x14ac:dyDescent="0.25">
      <c r="H55" s="344" t="s">
        <v>233</v>
      </c>
      <c r="I55" s="345" t="str">
        <f>IFERROR(IF(OR(I50="",I51="",I52="",'Patient Information'!B8=""),"",I53+(7*(IFERROR(ROUNDUP((I50/I51)-ROUNDUP((I53-I52)/7,0),0),"")))),"")</f>
        <v/>
      </c>
      <c r="J55" s="487" t="s">
        <v>234</v>
      </c>
    </row>
    <row r="56" spans="8:10" ht="15" customHeight="1" thickBot="1" x14ac:dyDescent="0.3">
      <c r="H56" s="346" t="s">
        <v>235</v>
      </c>
      <c r="I56" s="348">
        <f>IFERROR(IF(OR(I55&lt;'Patient Information'!B8,'Patient Information'!B8=""),0,IF(OR(I50="",I51="",I52=""),0,I51*52)),0)</f>
        <v>0</v>
      </c>
    </row>
    <row r="58" spans="8:10" ht="15" customHeight="1" x14ac:dyDescent="0.25">
      <c r="I58" s="343"/>
    </row>
    <row r="59" spans="8:10" ht="15" customHeight="1" x14ac:dyDescent="0.25">
      <c r="I59" s="342"/>
    </row>
    <row r="60" spans="8:10" ht="15" customHeight="1" x14ac:dyDescent="0.25">
      <c r="H60" s="341"/>
      <c r="I60" s="342"/>
    </row>
    <row r="61" spans="8:10" ht="15" customHeight="1" x14ac:dyDescent="0.25">
      <c r="I61" s="341"/>
    </row>
  </sheetData>
  <sheetProtection algorithmName="SHA-512" hashValue="a71biY5hueykieAyQ+xrT43C8EjbfU7j0ZgeD3PF2WynF4+7BC3ZsXOVg6kf5rih2Z3dmaqosFiM2aLVSuNsIg==" saltValue="7ZQrgYIKJelki1AbdlnKXw==" spinCount="100000" sheet="1" objects="1" scenarios="1" selectLockedCells="1"/>
  <dataValidations count="2">
    <dataValidation type="custom" allowBlank="1" showInputMessage="1" showErrorMessage="1" prompt="NOTE - The number of paychecks received year-to-date must be LESS than the number of annual pay periods." sqref="I32" xr:uid="{00000000-0002-0000-0200-000000000000}">
      <formula1>I32&lt;I33+1</formula1>
    </dataValidation>
    <dataValidation type="list" allowBlank="1" showErrorMessage="1" sqref="I31 I37" xr:uid="{00000000-0002-0000-0200-000001000000}">
      <formula1>$L$10:$L$13</formula1>
    </dataValidation>
  </dataValidations>
  <printOptions horizontalCentered="1"/>
  <pageMargins left="0.25" right="0.25" top="0.75" bottom="0.75" header="0" footer="0"/>
  <pageSetup scale="81"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259080</xdr:colOff>
                    <xdr:row>10</xdr:row>
                    <xdr:rowOff>266700</xdr:rowOff>
                  </from>
                  <to>
                    <xdr:col>2</xdr:col>
                    <xdr:colOff>563880</xdr:colOff>
                    <xdr:row>12</xdr:row>
                    <xdr:rowOff>7620</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487680</xdr:colOff>
                    <xdr:row>10</xdr:row>
                    <xdr:rowOff>266700</xdr:rowOff>
                  </from>
                  <to>
                    <xdr:col>3</xdr:col>
                    <xdr:colOff>792480</xdr:colOff>
                    <xdr:row>12</xdr:row>
                    <xdr:rowOff>7620</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259080</xdr:colOff>
                    <xdr:row>11</xdr:row>
                    <xdr:rowOff>266700</xdr:rowOff>
                  </from>
                  <to>
                    <xdr:col>2</xdr:col>
                    <xdr:colOff>563880</xdr:colOff>
                    <xdr:row>13</xdr:row>
                    <xdr:rowOff>30480</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487680</xdr:colOff>
                    <xdr:row>11</xdr:row>
                    <xdr:rowOff>266700</xdr:rowOff>
                  </from>
                  <to>
                    <xdr:col>3</xdr:col>
                    <xdr:colOff>792480</xdr:colOff>
                    <xdr:row>13</xdr:row>
                    <xdr:rowOff>30480</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259080</xdr:colOff>
                    <xdr:row>12</xdr:row>
                    <xdr:rowOff>266700</xdr:rowOff>
                  </from>
                  <to>
                    <xdr:col>2</xdr:col>
                    <xdr:colOff>563880</xdr:colOff>
                    <xdr:row>14</xdr:row>
                    <xdr:rowOff>30480</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487680</xdr:colOff>
                    <xdr:row>12</xdr:row>
                    <xdr:rowOff>266700</xdr:rowOff>
                  </from>
                  <to>
                    <xdr:col>3</xdr:col>
                    <xdr:colOff>792480</xdr:colOff>
                    <xdr:row>14</xdr:row>
                    <xdr:rowOff>30480</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259080</xdr:colOff>
                    <xdr:row>13</xdr:row>
                    <xdr:rowOff>266700</xdr:rowOff>
                  </from>
                  <to>
                    <xdr:col>2</xdr:col>
                    <xdr:colOff>563880</xdr:colOff>
                    <xdr:row>15</xdr:row>
                    <xdr:rowOff>30480</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487680</xdr:colOff>
                    <xdr:row>13</xdr:row>
                    <xdr:rowOff>266700</xdr:rowOff>
                  </from>
                  <to>
                    <xdr:col>3</xdr:col>
                    <xdr:colOff>792480</xdr:colOff>
                    <xdr:row>15</xdr:row>
                    <xdr:rowOff>30480</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259080</xdr:colOff>
                    <xdr:row>14</xdr:row>
                    <xdr:rowOff>266700</xdr:rowOff>
                  </from>
                  <to>
                    <xdr:col>2</xdr:col>
                    <xdr:colOff>563880</xdr:colOff>
                    <xdr:row>16</xdr:row>
                    <xdr:rowOff>30480</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487680</xdr:colOff>
                    <xdr:row>14</xdr:row>
                    <xdr:rowOff>266700</xdr:rowOff>
                  </from>
                  <to>
                    <xdr:col>3</xdr:col>
                    <xdr:colOff>792480</xdr:colOff>
                    <xdr:row>16</xdr:row>
                    <xdr:rowOff>30480</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259080</xdr:colOff>
                    <xdr:row>15</xdr:row>
                    <xdr:rowOff>266700</xdr:rowOff>
                  </from>
                  <to>
                    <xdr:col>2</xdr:col>
                    <xdr:colOff>563880</xdr:colOff>
                    <xdr:row>17</xdr:row>
                    <xdr:rowOff>30480</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487680</xdr:colOff>
                    <xdr:row>15</xdr:row>
                    <xdr:rowOff>266700</xdr:rowOff>
                  </from>
                  <to>
                    <xdr:col>3</xdr:col>
                    <xdr:colOff>792480</xdr:colOff>
                    <xdr:row>17</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D69"/>
  <sheetViews>
    <sheetView showGridLines="0" showRowColHeaders="0" zoomScaleNormal="100" workbookViewId="0">
      <selection activeCell="D9" sqref="D9"/>
    </sheetView>
  </sheetViews>
  <sheetFormatPr defaultColWidth="12.59765625" defaultRowHeight="15" customHeight="1" x14ac:dyDescent="0.25"/>
  <cols>
    <col min="1" max="1" width="3" customWidth="1"/>
    <col min="2" max="2" width="45" customWidth="1"/>
    <col min="3" max="3" width="1.69921875" customWidth="1"/>
    <col min="4" max="4" width="15" customWidth="1"/>
    <col min="5" max="5" width="14.3984375" customWidth="1"/>
    <col min="6" max="6" width="1.69921875" customWidth="1"/>
    <col min="7" max="7" width="15" customWidth="1"/>
    <col min="8" max="8" width="14.3984375" customWidth="1"/>
    <col min="9" max="9" width="13.69921875" customWidth="1"/>
    <col min="10" max="10" width="8.59765625" customWidth="1"/>
    <col min="11" max="11" width="41" customWidth="1"/>
    <col min="12" max="30" width="7.69921875" customWidth="1"/>
  </cols>
  <sheetData>
    <row r="1" spans="1:30" ht="15" customHeight="1" thickBot="1" x14ac:dyDescent="0.3">
      <c r="A1" s="189"/>
      <c r="B1" s="190"/>
      <c r="C1" s="190"/>
      <c r="D1" s="190"/>
      <c r="E1" s="190"/>
      <c r="F1" s="190"/>
      <c r="G1" s="190"/>
      <c r="H1" s="190"/>
      <c r="I1" s="192"/>
      <c r="J1" s="9"/>
      <c r="K1" s="2"/>
      <c r="L1" s="2"/>
      <c r="M1" s="2"/>
      <c r="N1" s="2"/>
      <c r="O1" s="2"/>
      <c r="P1" s="9"/>
      <c r="Q1" s="9"/>
      <c r="R1" s="9"/>
      <c r="S1" s="9"/>
      <c r="T1" s="9"/>
      <c r="U1" s="9"/>
      <c r="V1" s="9"/>
      <c r="W1" s="9"/>
      <c r="X1" s="9"/>
      <c r="Y1" s="9"/>
      <c r="Z1" s="9"/>
      <c r="AA1" s="9"/>
      <c r="AB1" s="9"/>
      <c r="AC1" s="9"/>
      <c r="AD1" s="9"/>
    </row>
    <row r="2" spans="1:30" x14ac:dyDescent="0.25">
      <c r="A2" s="193"/>
      <c r="B2" s="186"/>
      <c r="C2" s="186"/>
      <c r="D2" s="186"/>
      <c r="E2" s="186"/>
      <c r="F2" s="186"/>
      <c r="G2" s="186"/>
      <c r="H2" s="186"/>
      <c r="I2" s="195"/>
      <c r="J2" s="9"/>
      <c r="K2" s="439" t="s">
        <v>236</v>
      </c>
      <c r="L2" s="2"/>
      <c r="M2" s="2"/>
      <c r="N2" s="2"/>
      <c r="O2" s="2"/>
      <c r="P2" s="9"/>
      <c r="Q2" s="9"/>
      <c r="R2" s="9"/>
      <c r="S2" s="9"/>
      <c r="T2" s="9"/>
      <c r="U2" s="9"/>
      <c r="V2" s="9"/>
      <c r="W2" s="9"/>
      <c r="X2" s="9"/>
      <c r="Y2" s="9"/>
      <c r="Z2" s="9"/>
      <c r="AA2" s="9"/>
      <c r="AB2" s="9"/>
      <c r="AC2" s="9"/>
      <c r="AD2" s="9"/>
    </row>
    <row r="3" spans="1:30" x14ac:dyDescent="0.25">
      <c r="A3" s="193"/>
      <c r="B3" s="186"/>
      <c r="C3" s="186"/>
      <c r="D3" s="186"/>
      <c r="E3" s="186"/>
      <c r="F3" s="186"/>
      <c r="G3" s="186"/>
      <c r="H3" s="186"/>
      <c r="I3" s="195"/>
      <c r="J3" s="9"/>
      <c r="K3" s="440" t="s">
        <v>237</v>
      </c>
      <c r="L3" s="2"/>
      <c r="M3" s="2"/>
      <c r="N3" s="2"/>
      <c r="O3" s="2"/>
      <c r="P3" s="9"/>
      <c r="Q3" s="9"/>
      <c r="R3" s="9"/>
      <c r="S3" s="9"/>
      <c r="T3" s="9"/>
      <c r="U3" s="9"/>
      <c r="V3" s="9"/>
      <c r="W3" s="9"/>
      <c r="X3" s="9"/>
      <c r="Y3" s="9"/>
      <c r="Z3" s="9"/>
      <c r="AA3" s="9"/>
      <c r="AB3" s="9"/>
      <c r="AC3" s="9"/>
      <c r="AD3" s="9"/>
    </row>
    <row r="4" spans="1:30" x14ac:dyDescent="0.25">
      <c r="A4" s="193"/>
      <c r="B4" s="186"/>
      <c r="C4" s="186"/>
      <c r="D4" s="186"/>
      <c r="E4" s="186"/>
      <c r="F4" s="186"/>
      <c r="G4" s="186"/>
      <c r="H4" s="186"/>
      <c r="I4" s="195"/>
      <c r="J4" s="9"/>
      <c r="K4" s="440" t="s">
        <v>238</v>
      </c>
      <c r="L4" s="2"/>
      <c r="M4" s="2"/>
      <c r="N4" s="2"/>
      <c r="O4" s="2"/>
      <c r="P4" s="9"/>
      <c r="Q4" s="9"/>
      <c r="R4" s="9"/>
      <c r="S4" s="9"/>
      <c r="T4" s="9"/>
      <c r="U4" s="9"/>
      <c r="V4" s="9"/>
      <c r="W4" s="9"/>
      <c r="X4" s="9"/>
      <c r="Y4" s="9"/>
      <c r="Z4" s="9"/>
      <c r="AA4" s="9"/>
      <c r="AB4" s="9"/>
      <c r="AC4" s="9"/>
      <c r="AD4" s="9"/>
    </row>
    <row r="5" spans="1:30" ht="15.75" customHeight="1" x14ac:dyDescent="0.25">
      <c r="A5" s="441"/>
      <c r="B5" s="442"/>
      <c r="C5" s="12"/>
      <c r="D5" s="442" t="s">
        <v>147</v>
      </c>
      <c r="E5" s="13"/>
      <c r="F5" s="12"/>
      <c r="G5" s="12"/>
      <c r="H5" s="13"/>
      <c r="I5" s="443"/>
      <c r="J5" s="9"/>
      <c r="K5" s="440" t="s">
        <v>239</v>
      </c>
      <c r="L5" s="2"/>
      <c r="M5" s="2"/>
      <c r="N5" s="2"/>
      <c r="O5" s="2"/>
      <c r="P5" s="9"/>
      <c r="Q5" s="9"/>
      <c r="R5" s="9"/>
      <c r="S5" s="9"/>
      <c r="T5" s="9"/>
      <c r="U5" s="9"/>
      <c r="V5" s="9"/>
      <c r="W5" s="9"/>
      <c r="X5" s="9"/>
      <c r="Y5" s="9"/>
      <c r="Z5" s="9"/>
      <c r="AA5" s="9"/>
      <c r="AB5" s="9"/>
      <c r="AC5" s="9"/>
      <c r="AD5" s="9"/>
    </row>
    <row r="6" spans="1:30" ht="15.75" customHeight="1" thickBot="1" x14ac:dyDescent="0.3">
      <c r="A6" s="444"/>
      <c r="B6" s="445"/>
      <c r="C6" s="446"/>
      <c r="D6" s="447" t="s">
        <v>240</v>
      </c>
      <c r="E6" s="448"/>
      <c r="F6" s="446"/>
      <c r="G6" s="446"/>
      <c r="H6" s="448"/>
      <c r="I6" s="449"/>
      <c r="J6" s="9"/>
      <c r="K6" s="450" t="s">
        <v>241</v>
      </c>
      <c r="L6" s="2"/>
      <c r="M6" s="2"/>
      <c r="N6" s="2"/>
      <c r="O6" s="2"/>
      <c r="P6" s="9"/>
      <c r="Q6" s="9"/>
      <c r="R6" s="9"/>
      <c r="S6" s="9"/>
      <c r="T6" s="9"/>
      <c r="U6" s="9"/>
      <c r="V6" s="9"/>
      <c r="W6" s="9"/>
      <c r="X6" s="9"/>
      <c r="Y6" s="9"/>
      <c r="Z6" s="9"/>
      <c r="AA6" s="9"/>
      <c r="AB6" s="9"/>
      <c r="AC6" s="9"/>
      <c r="AD6" s="9"/>
    </row>
    <row r="7" spans="1:30" ht="15" customHeight="1" x14ac:dyDescent="0.25">
      <c r="A7" s="193"/>
      <c r="B7" s="451"/>
      <c r="C7" s="451"/>
      <c r="D7" s="451"/>
      <c r="E7" s="452"/>
      <c r="F7" s="451"/>
      <c r="G7" s="451"/>
      <c r="H7" s="452"/>
      <c r="I7" s="453"/>
      <c r="J7" s="9"/>
      <c r="K7" s="2"/>
      <c r="L7" s="2"/>
      <c r="M7" s="2"/>
      <c r="N7" s="2"/>
      <c r="O7" s="2"/>
      <c r="P7" s="9"/>
      <c r="Q7" s="9"/>
      <c r="R7" s="9"/>
      <c r="S7" s="9"/>
      <c r="T7" s="9"/>
      <c r="U7" s="9"/>
      <c r="V7" s="9"/>
      <c r="W7" s="9"/>
      <c r="X7" s="9"/>
      <c r="Y7" s="9"/>
      <c r="Z7" s="9"/>
      <c r="AA7" s="9"/>
      <c r="AB7" s="9"/>
      <c r="AC7" s="9"/>
      <c r="AD7" s="9"/>
    </row>
    <row r="8" spans="1:30" ht="15" customHeight="1" x14ac:dyDescent="0.25">
      <c r="A8" s="193"/>
      <c r="B8" s="451"/>
      <c r="C8" s="451"/>
      <c r="D8" s="454" t="s">
        <v>242</v>
      </c>
      <c r="E8" s="452"/>
      <c r="F8" s="451"/>
      <c r="G8" s="454" t="s">
        <v>243</v>
      </c>
      <c r="H8" s="452"/>
      <c r="I8" s="453"/>
      <c r="J8" s="19"/>
      <c r="K8" s="2"/>
      <c r="L8" s="2"/>
      <c r="M8" s="2"/>
      <c r="N8" s="2"/>
      <c r="O8" s="2"/>
      <c r="P8" s="9"/>
      <c r="Q8" s="9"/>
      <c r="R8" s="9"/>
      <c r="S8" s="9"/>
      <c r="T8" s="9"/>
      <c r="U8" s="9"/>
      <c r="V8" s="9"/>
      <c r="W8" s="9"/>
      <c r="X8" s="9"/>
      <c r="Y8" s="9"/>
      <c r="Z8" s="9"/>
      <c r="AA8" s="9"/>
      <c r="AB8" s="9"/>
      <c r="AC8" s="9"/>
      <c r="AD8" s="9"/>
    </row>
    <row r="9" spans="1:30" ht="30" x14ac:dyDescent="0.25">
      <c r="A9" s="193"/>
      <c r="B9" s="455" t="s">
        <v>244</v>
      </c>
      <c r="C9" s="186"/>
      <c r="D9" s="545" t="s">
        <v>132</v>
      </c>
      <c r="E9" s="452"/>
      <c r="F9" s="186"/>
      <c r="G9" s="545" t="s">
        <v>132</v>
      </c>
      <c r="H9" s="452"/>
      <c r="I9" s="453"/>
      <c r="J9" s="9"/>
      <c r="K9" s="9"/>
      <c r="L9" s="3"/>
      <c r="M9" s="3"/>
      <c r="N9" s="3"/>
      <c r="O9" s="3"/>
      <c r="P9" s="9"/>
      <c r="Q9" s="9"/>
      <c r="R9" s="9"/>
      <c r="S9" s="9"/>
      <c r="T9" s="9"/>
      <c r="U9" s="9"/>
      <c r="V9" s="9"/>
      <c r="W9" s="9"/>
      <c r="X9" s="9"/>
      <c r="Y9" s="9"/>
      <c r="Z9" s="9"/>
      <c r="AA9" s="9"/>
      <c r="AB9" s="9"/>
      <c r="AC9" s="9"/>
      <c r="AD9" s="9"/>
    </row>
    <row r="10" spans="1:30" x14ac:dyDescent="0.25">
      <c r="A10" s="193"/>
      <c r="B10" s="455" t="s">
        <v>245</v>
      </c>
      <c r="C10" s="186"/>
      <c r="D10" s="546"/>
      <c r="E10" s="452"/>
      <c r="F10" s="186"/>
      <c r="G10" s="546"/>
      <c r="H10" s="452"/>
      <c r="I10" s="453"/>
      <c r="J10" s="9"/>
      <c r="K10" s="9"/>
      <c r="L10" s="3"/>
      <c r="M10" s="3"/>
      <c r="N10" s="3"/>
      <c r="O10" s="3"/>
      <c r="P10" s="9"/>
      <c r="Q10" s="9"/>
      <c r="R10" s="9"/>
      <c r="S10" s="9"/>
      <c r="T10" s="9"/>
      <c r="U10" s="9"/>
      <c r="V10" s="9"/>
      <c r="W10" s="9"/>
      <c r="X10" s="9"/>
      <c r="Y10" s="9"/>
      <c r="Z10" s="9"/>
      <c r="AA10" s="9"/>
      <c r="AB10" s="9"/>
      <c r="AC10" s="9"/>
      <c r="AD10" s="9"/>
    </row>
    <row r="11" spans="1:30" ht="30" x14ac:dyDescent="0.25">
      <c r="A11" s="193"/>
      <c r="B11" s="455" t="s">
        <v>246</v>
      </c>
      <c r="C11" s="186"/>
      <c r="D11" s="546"/>
      <c r="E11" s="452"/>
      <c r="F11" s="186"/>
      <c r="G11" s="546"/>
      <c r="H11" s="452"/>
      <c r="I11" s="453"/>
      <c r="J11" s="9"/>
      <c r="K11" s="9"/>
      <c r="L11" s="3"/>
      <c r="M11" s="3"/>
      <c r="N11" s="3"/>
      <c r="O11" s="3"/>
      <c r="P11" s="9"/>
      <c r="Q11" s="9"/>
      <c r="R11" s="9"/>
      <c r="S11" s="9"/>
      <c r="T11" s="9"/>
      <c r="U11" s="9"/>
      <c r="V11" s="9"/>
      <c r="W11" s="9"/>
      <c r="X11" s="9"/>
      <c r="Y11" s="9"/>
      <c r="Z11" s="9"/>
      <c r="AA11" s="9"/>
      <c r="AB11" s="9"/>
      <c r="AC11" s="9"/>
      <c r="AD11" s="9"/>
    </row>
    <row r="12" spans="1:30" ht="30" customHeight="1" x14ac:dyDescent="0.25">
      <c r="A12" s="193"/>
      <c r="B12" s="455" t="s">
        <v>247</v>
      </c>
      <c r="C12" s="186"/>
      <c r="D12" s="547"/>
      <c r="E12" s="488" t="str">
        <f>IF(AND(D9="Yes",D12&gt;168),"Hours must not exceed 168","")</f>
        <v/>
      </c>
      <c r="F12" s="186"/>
      <c r="G12" s="547"/>
      <c r="H12" s="488" t="str">
        <f>IF(AND(G9="Yes",G12&gt;168),"Hours must not exceed 168","")</f>
        <v/>
      </c>
      <c r="I12" s="453"/>
      <c r="J12" s="9"/>
      <c r="K12" s="9"/>
      <c r="L12" s="3"/>
      <c r="M12" s="3"/>
      <c r="N12" s="3"/>
      <c r="O12" s="3"/>
      <c r="P12" s="9"/>
      <c r="Q12" s="9"/>
      <c r="R12" s="9"/>
      <c r="S12" s="9"/>
      <c r="T12" s="9"/>
      <c r="U12" s="9"/>
      <c r="V12" s="9"/>
      <c r="W12" s="9"/>
      <c r="X12" s="9"/>
      <c r="Y12" s="9"/>
      <c r="Z12" s="9"/>
      <c r="AA12" s="9"/>
      <c r="AB12" s="9"/>
      <c r="AC12" s="9"/>
      <c r="AD12" s="9"/>
    </row>
    <row r="13" spans="1:30" ht="45" customHeight="1" x14ac:dyDescent="0.25">
      <c r="A13" s="193"/>
      <c r="B13" s="186"/>
      <c r="C13" s="186"/>
      <c r="D13" s="282" t="s">
        <v>248</v>
      </c>
      <c r="E13" s="456" t="s">
        <v>249</v>
      </c>
      <c r="F13" s="186"/>
      <c r="G13" s="282" t="s">
        <v>248</v>
      </c>
      <c r="H13" s="456" t="s">
        <v>250</v>
      </c>
      <c r="I13" s="457" t="s">
        <v>251</v>
      </c>
      <c r="J13" s="9"/>
      <c r="K13" s="9"/>
      <c r="L13" s="3"/>
      <c r="M13" s="3"/>
      <c r="N13" s="3"/>
      <c r="O13" s="3"/>
      <c r="P13" s="9"/>
      <c r="Q13" s="9"/>
      <c r="R13" s="9"/>
      <c r="S13" s="9"/>
      <c r="T13" s="9"/>
      <c r="U13" s="9"/>
      <c r="V13" s="9"/>
      <c r="W13" s="9"/>
      <c r="X13" s="9"/>
      <c r="Y13" s="9"/>
      <c r="Z13" s="9"/>
      <c r="AA13" s="9"/>
      <c r="AB13" s="9"/>
      <c r="AC13" s="9"/>
      <c r="AD13" s="9"/>
    </row>
    <row r="14" spans="1:30" x14ac:dyDescent="0.25">
      <c r="A14" s="458" t="s">
        <v>252</v>
      </c>
      <c r="B14" s="437"/>
      <c r="C14" s="437"/>
      <c r="D14" s="282"/>
      <c r="E14" s="146"/>
      <c r="F14" s="437"/>
      <c r="G14" s="282"/>
      <c r="H14" s="146"/>
      <c r="I14" s="459"/>
      <c r="J14" s="9"/>
      <c r="K14" s="3"/>
      <c r="L14" s="3"/>
      <c r="M14" s="3"/>
      <c r="N14" s="3"/>
      <c r="O14" s="3"/>
      <c r="P14" s="9"/>
      <c r="Q14" s="9"/>
      <c r="R14" s="9"/>
      <c r="S14" s="9"/>
      <c r="T14" s="9"/>
      <c r="U14" s="9"/>
      <c r="V14" s="9"/>
      <c r="W14" s="9"/>
      <c r="X14" s="9"/>
      <c r="Y14" s="9"/>
      <c r="Z14" s="9"/>
      <c r="AA14" s="9"/>
      <c r="AB14" s="9"/>
      <c r="AC14" s="9"/>
      <c r="AD14" s="9"/>
    </row>
    <row r="15" spans="1:30" x14ac:dyDescent="0.25">
      <c r="A15" s="193"/>
      <c r="B15" s="460" t="s">
        <v>253</v>
      </c>
      <c r="C15" s="460"/>
      <c r="D15" s="529"/>
      <c r="E15" s="136">
        <f>D15*12</f>
        <v>0</v>
      </c>
      <c r="F15" s="460"/>
      <c r="G15" s="529"/>
      <c r="H15" s="136">
        <f>G15*12</f>
        <v>0</v>
      </c>
      <c r="I15" s="461">
        <f>E15+H15</f>
        <v>0</v>
      </c>
      <c r="J15" s="9"/>
      <c r="K15" s="9"/>
      <c r="L15" s="9"/>
      <c r="M15" s="9"/>
      <c r="N15" s="9"/>
      <c r="O15" s="9"/>
      <c r="P15" s="9"/>
      <c r="Q15" s="9"/>
      <c r="R15" s="9"/>
      <c r="S15" s="9"/>
      <c r="T15" s="9"/>
      <c r="U15" s="9"/>
      <c r="V15" s="9"/>
      <c r="W15" s="9"/>
      <c r="X15" s="9"/>
      <c r="Y15" s="9"/>
      <c r="Z15" s="9"/>
      <c r="AA15" s="9"/>
      <c r="AB15" s="9"/>
      <c r="AC15" s="9"/>
      <c r="AD15" s="9"/>
    </row>
    <row r="16" spans="1:30" x14ac:dyDescent="0.25">
      <c r="A16" s="462" t="s">
        <v>254</v>
      </c>
      <c r="B16" s="460"/>
      <c r="C16" s="460"/>
      <c r="D16" s="347"/>
      <c r="E16" s="146"/>
      <c r="F16" s="460"/>
      <c r="G16" s="347"/>
      <c r="H16" s="146"/>
      <c r="I16" s="459"/>
      <c r="J16" s="9"/>
      <c r="K16" s="9"/>
      <c r="L16" s="9"/>
      <c r="M16" s="9"/>
      <c r="N16" s="9"/>
      <c r="O16" s="9"/>
      <c r="P16" s="9"/>
      <c r="Q16" s="9"/>
      <c r="R16" s="9"/>
      <c r="S16" s="9"/>
      <c r="T16" s="9"/>
      <c r="U16" s="9"/>
      <c r="V16" s="9"/>
      <c r="W16" s="9"/>
      <c r="X16" s="9"/>
      <c r="Y16" s="9"/>
      <c r="Z16" s="9"/>
      <c r="AA16" s="9"/>
      <c r="AB16" s="9"/>
      <c r="AC16" s="9"/>
      <c r="AD16" s="9"/>
    </row>
    <row r="17" spans="1:30" ht="15" customHeight="1" x14ac:dyDescent="0.25">
      <c r="A17" s="193"/>
      <c r="B17" s="437" t="s">
        <v>255</v>
      </c>
      <c r="C17" s="437"/>
      <c r="D17" s="529"/>
      <c r="E17" s="136">
        <f>IFERROR(IF(AND($D$9="Yes",$D$12&gt;168),0,IF($D$9="yes",(D17*(($D$11/$D$10)*($D$12/168)))*12,D17*12)),0)</f>
        <v>0</v>
      </c>
      <c r="F17" s="437"/>
      <c r="G17" s="529"/>
      <c r="H17" s="136">
        <f>IFERROR(IF(AND($G$9="Yes",$G$12&gt;168),0,IF($G$9="yes",(G17*(($G$11/$G$10)*($G$12/168)))*12,G17*12)),0)</f>
        <v>0</v>
      </c>
      <c r="I17" s="461">
        <f t="shared" ref="I17:I20" si="0">E17+H17</f>
        <v>0</v>
      </c>
      <c r="J17" s="9"/>
      <c r="K17" s="25" t="s">
        <v>256</v>
      </c>
      <c r="L17" s="9"/>
      <c r="M17" s="9"/>
      <c r="N17" s="9"/>
      <c r="O17" s="9"/>
      <c r="P17" s="9"/>
      <c r="Q17" s="9"/>
      <c r="R17" s="9"/>
      <c r="S17" s="9"/>
      <c r="T17" s="9"/>
      <c r="U17" s="9"/>
      <c r="V17" s="9"/>
      <c r="W17" s="9"/>
      <c r="X17" s="9"/>
      <c r="Y17" s="9"/>
      <c r="Z17" s="9"/>
      <c r="AA17" s="9"/>
      <c r="AB17" s="9"/>
      <c r="AC17" s="9"/>
      <c r="AD17" s="9"/>
    </row>
    <row r="18" spans="1:30" x14ac:dyDescent="0.25">
      <c r="A18" s="193"/>
      <c r="B18" s="460" t="s">
        <v>257</v>
      </c>
      <c r="C18" s="437"/>
      <c r="D18" s="529"/>
      <c r="E18" s="136">
        <f t="shared" ref="E18:E20" si="1">IFERROR(IF(AND($D$9="Yes",$D$12&gt;168),0,IF($D$9="yes",(D18*(($D$11/$D$10)*($D$12/168)))*12,D18*12)),0)</f>
        <v>0</v>
      </c>
      <c r="F18" s="437"/>
      <c r="G18" s="529"/>
      <c r="H18" s="136">
        <f t="shared" ref="H18:H20" si="2">IFERROR(IF(AND($G$9="Yes",$G$12&gt;168),0,IF($G$9="yes",(G18*(($G$11/$G$10)*($G$12/168)))*12,G18*12)),0)</f>
        <v>0</v>
      </c>
      <c r="I18" s="461">
        <f t="shared" si="0"/>
        <v>0</v>
      </c>
      <c r="J18" s="9"/>
      <c r="K18" s="25" t="s">
        <v>258</v>
      </c>
      <c r="L18" s="9"/>
      <c r="M18" s="9"/>
      <c r="N18" s="9"/>
      <c r="O18" s="9"/>
      <c r="P18" s="9"/>
      <c r="Q18" s="9"/>
      <c r="R18" s="9"/>
      <c r="S18" s="9"/>
      <c r="T18" s="9"/>
      <c r="U18" s="9"/>
      <c r="V18" s="9"/>
      <c r="W18" s="9"/>
      <c r="X18" s="9"/>
      <c r="Y18" s="9"/>
      <c r="Z18" s="9"/>
      <c r="AA18" s="9"/>
      <c r="AB18" s="9"/>
      <c r="AC18" s="9"/>
      <c r="AD18" s="9"/>
    </row>
    <row r="19" spans="1:30" x14ac:dyDescent="0.25">
      <c r="A19" s="193"/>
      <c r="B19" s="548"/>
      <c r="C19" s="437"/>
      <c r="D19" s="529"/>
      <c r="E19" s="136">
        <f t="shared" si="1"/>
        <v>0</v>
      </c>
      <c r="F19" s="437"/>
      <c r="G19" s="529"/>
      <c r="H19" s="136">
        <f t="shared" si="2"/>
        <v>0</v>
      </c>
      <c r="I19" s="461">
        <f t="shared" si="0"/>
        <v>0</v>
      </c>
      <c r="J19" s="9"/>
      <c r="K19" s="25" t="s">
        <v>259</v>
      </c>
      <c r="L19" s="9"/>
      <c r="M19" s="9"/>
      <c r="N19" s="9"/>
      <c r="O19" s="463"/>
      <c r="P19" s="9"/>
      <c r="Q19" s="9"/>
      <c r="R19" s="9"/>
      <c r="S19" s="9"/>
      <c r="T19" s="9"/>
      <c r="U19" s="9"/>
      <c r="V19" s="9"/>
      <c r="W19" s="9"/>
      <c r="X19" s="9"/>
      <c r="Y19" s="9"/>
      <c r="Z19" s="9"/>
      <c r="AA19" s="9"/>
      <c r="AB19" s="9"/>
      <c r="AC19" s="9"/>
      <c r="AD19" s="9"/>
    </row>
    <row r="20" spans="1:30" x14ac:dyDescent="0.25">
      <c r="A20" s="193"/>
      <c r="B20" s="548"/>
      <c r="C20" s="437"/>
      <c r="D20" s="529"/>
      <c r="E20" s="136">
        <f t="shared" si="1"/>
        <v>0</v>
      </c>
      <c r="F20" s="437"/>
      <c r="G20" s="529"/>
      <c r="H20" s="136">
        <f t="shared" si="2"/>
        <v>0</v>
      </c>
      <c r="I20" s="461">
        <f t="shared" si="0"/>
        <v>0</v>
      </c>
      <c r="J20" s="9"/>
      <c r="K20" s="33" t="s">
        <v>260</v>
      </c>
      <c r="L20" s="9"/>
      <c r="M20" s="9"/>
      <c r="N20" s="9"/>
      <c r="O20" s="463"/>
      <c r="P20" s="9"/>
      <c r="Q20" s="9"/>
      <c r="R20" s="9"/>
      <c r="S20" s="9"/>
      <c r="T20" s="9"/>
      <c r="U20" s="9"/>
      <c r="V20" s="9"/>
      <c r="W20" s="9"/>
      <c r="X20" s="9"/>
      <c r="Y20" s="9"/>
      <c r="Z20" s="9"/>
      <c r="AA20" s="9"/>
      <c r="AB20" s="9"/>
      <c r="AC20" s="9"/>
      <c r="AD20" s="9"/>
    </row>
    <row r="21" spans="1:30" ht="19.5" customHeight="1" x14ac:dyDescent="0.25">
      <c r="A21" s="193"/>
      <c r="B21" s="438" t="s">
        <v>261</v>
      </c>
      <c r="C21" s="437"/>
      <c r="D21" s="347">
        <f>IFERROR(IF(AND($D$9="Yes",$D$12&gt;168),0,IF($D$9="yes",(SUM(D17:D20)*(($D$11/$D$10)*($D$12/168))),SUM(D17:D20))),0)</f>
        <v>0</v>
      </c>
      <c r="E21" s="136">
        <f>SUM(E17:E20)</f>
        <v>0</v>
      </c>
      <c r="F21" s="437"/>
      <c r="G21" s="347">
        <f>IFERROR(IF(AND($G$9="Yes",$G$12&gt;168),0,IF($G$9="yes",(SUM(G17:G20)*(($G$11/$G$10)*($G$12/168))),SUM(G17:G20))),0)</f>
        <v>0</v>
      </c>
      <c r="H21" s="136">
        <f>SUM(H17:H20)</f>
        <v>0</v>
      </c>
      <c r="I21" s="461">
        <f>E21+H21</f>
        <v>0</v>
      </c>
      <c r="J21" s="9"/>
      <c r="K21" s="33"/>
      <c r="L21" s="9"/>
      <c r="M21" s="9"/>
      <c r="N21" s="9"/>
      <c r="O21" s="463"/>
      <c r="P21" s="9"/>
      <c r="Q21" s="9"/>
      <c r="R21" s="9"/>
      <c r="S21" s="9"/>
      <c r="T21" s="9"/>
      <c r="U21" s="9"/>
      <c r="V21" s="9"/>
      <c r="W21" s="9"/>
      <c r="X21" s="9"/>
      <c r="Y21" s="9"/>
      <c r="Z21" s="9"/>
      <c r="AA21" s="9"/>
      <c r="AB21" s="9"/>
      <c r="AC21" s="9"/>
      <c r="AD21" s="9"/>
    </row>
    <row r="22" spans="1:30" ht="15.75" customHeight="1" x14ac:dyDescent="0.25">
      <c r="A22" s="193"/>
      <c r="B22" s="455"/>
      <c r="C22" s="437"/>
      <c r="D22" s="347"/>
      <c r="E22" s="136"/>
      <c r="F22" s="437"/>
      <c r="G22" s="347"/>
      <c r="H22" s="136"/>
      <c r="I22" s="461"/>
      <c r="J22" s="9"/>
      <c r="K22" s="34"/>
      <c r="L22" s="9"/>
      <c r="M22" s="9"/>
      <c r="N22" s="9"/>
      <c r="O22" s="25"/>
      <c r="P22" s="9"/>
      <c r="Q22" s="9"/>
      <c r="R22" s="9"/>
      <c r="S22" s="9"/>
      <c r="T22" s="9"/>
      <c r="U22" s="9"/>
      <c r="V22" s="9"/>
      <c r="W22" s="9"/>
      <c r="X22" s="9"/>
      <c r="Y22" s="9"/>
      <c r="Z22" s="9"/>
      <c r="AA22" s="9"/>
      <c r="AB22" s="9"/>
      <c r="AC22" s="9"/>
      <c r="AD22" s="9"/>
    </row>
    <row r="23" spans="1:30" ht="15" customHeight="1" x14ac:dyDescent="0.25">
      <c r="A23" s="193" t="s">
        <v>262</v>
      </c>
      <c r="B23" s="437"/>
      <c r="C23" s="437"/>
      <c r="D23" s="347"/>
      <c r="E23" s="136"/>
      <c r="F23" s="437"/>
      <c r="G23" s="347"/>
      <c r="H23" s="136"/>
      <c r="I23" s="461"/>
      <c r="J23" s="9"/>
      <c r="K23" s="25"/>
      <c r="L23" s="34"/>
      <c r="M23" s="34"/>
      <c r="N23" s="34"/>
      <c r="O23" s="464"/>
      <c r="P23" s="9"/>
      <c r="Q23" s="9"/>
      <c r="R23" s="9"/>
      <c r="S23" s="9"/>
      <c r="T23" s="9"/>
      <c r="U23" s="9"/>
      <c r="V23" s="9"/>
      <c r="W23" s="9"/>
      <c r="X23" s="9"/>
      <c r="Y23" s="9"/>
      <c r="Z23" s="9"/>
      <c r="AA23" s="9"/>
      <c r="AB23" s="9"/>
      <c r="AC23" s="9"/>
      <c r="AD23" s="9"/>
    </row>
    <row r="24" spans="1:30" ht="15.75" customHeight="1" x14ac:dyDescent="0.25">
      <c r="A24" s="193"/>
      <c r="B24" s="437" t="s">
        <v>263</v>
      </c>
      <c r="C24" s="437"/>
      <c r="D24" s="529"/>
      <c r="E24" s="136">
        <f t="shared" ref="E24:E45" si="3">D24*12</f>
        <v>0</v>
      </c>
      <c r="F24" s="437"/>
      <c r="G24" s="529"/>
      <c r="H24" s="136">
        <f t="shared" ref="H24:H38" si="4">G24*12</f>
        <v>0</v>
      </c>
      <c r="I24" s="461">
        <f t="shared" ref="I24:I45" si="5">E24+H24</f>
        <v>0</v>
      </c>
      <c r="J24" s="9"/>
      <c r="K24" s="34"/>
      <c r="L24" s="9"/>
      <c r="M24" s="9"/>
      <c r="N24" s="9"/>
      <c r="O24" s="25"/>
      <c r="P24" s="9"/>
      <c r="Q24" s="9"/>
      <c r="R24" s="9"/>
      <c r="S24" s="9"/>
      <c r="T24" s="9"/>
      <c r="U24" s="9"/>
      <c r="V24" s="9"/>
      <c r="W24" s="9"/>
      <c r="X24" s="9"/>
      <c r="Y24" s="9"/>
      <c r="Z24" s="9"/>
      <c r="AA24" s="9"/>
      <c r="AB24" s="9"/>
      <c r="AC24" s="9"/>
      <c r="AD24" s="9"/>
    </row>
    <row r="25" spans="1:30" ht="15" customHeight="1" x14ac:dyDescent="0.25">
      <c r="A25" s="193"/>
      <c r="B25" s="460" t="s">
        <v>264</v>
      </c>
      <c r="C25" s="437"/>
      <c r="D25" s="529"/>
      <c r="E25" s="136">
        <f t="shared" si="3"/>
        <v>0</v>
      </c>
      <c r="F25" s="437"/>
      <c r="G25" s="529"/>
      <c r="H25" s="136">
        <f t="shared" si="4"/>
        <v>0</v>
      </c>
      <c r="I25" s="461">
        <f t="shared" si="5"/>
        <v>0</v>
      </c>
      <c r="J25" s="9"/>
      <c r="K25" s="35"/>
      <c r="L25" s="35"/>
      <c r="M25" s="35"/>
      <c r="N25" s="35"/>
      <c r="O25" s="35"/>
      <c r="P25" s="9"/>
      <c r="Q25" s="9"/>
      <c r="R25" s="9"/>
      <c r="S25" s="9"/>
      <c r="T25" s="9"/>
      <c r="U25" s="9"/>
      <c r="V25" s="9"/>
      <c r="W25" s="9"/>
      <c r="X25" s="9"/>
      <c r="Y25" s="9"/>
      <c r="Z25" s="9"/>
      <c r="AA25" s="9"/>
      <c r="AB25" s="9"/>
      <c r="AC25" s="9"/>
      <c r="AD25" s="9"/>
    </row>
    <row r="26" spans="1:30" ht="15" customHeight="1" x14ac:dyDescent="0.25">
      <c r="A26" s="193"/>
      <c r="B26" s="460" t="s">
        <v>265</v>
      </c>
      <c r="C26" s="460"/>
      <c r="D26" s="529"/>
      <c r="E26" s="136">
        <f t="shared" si="3"/>
        <v>0</v>
      </c>
      <c r="F26" s="460"/>
      <c r="G26" s="529"/>
      <c r="H26" s="136">
        <f t="shared" si="4"/>
        <v>0</v>
      </c>
      <c r="I26" s="461">
        <f t="shared" si="5"/>
        <v>0</v>
      </c>
      <c r="J26" s="9"/>
      <c r="K26" s="25"/>
      <c r="L26" s="25"/>
      <c r="M26" s="25"/>
      <c r="N26" s="25"/>
      <c r="O26" s="25"/>
      <c r="P26" s="9"/>
      <c r="Q26" s="9"/>
      <c r="R26" s="9"/>
      <c r="S26" s="9"/>
      <c r="T26" s="9"/>
      <c r="U26" s="9"/>
      <c r="V26" s="9"/>
      <c r="W26" s="9"/>
      <c r="X26" s="9"/>
      <c r="Y26" s="9"/>
      <c r="Z26" s="9"/>
      <c r="AA26" s="9"/>
      <c r="AB26" s="9"/>
      <c r="AC26" s="9"/>
      <c r="AD26" s="9"/>
    </row>
    <row r="27" spans="1:30" ht="15" customHeight="1" x14ac:dyDescent="0.25">
      <c r="A27" s="193"/>
      <c r="B27" s="437" t="s">
        <v>266</v>
      </c>
      <c r="C27" s="460"/>
      <c r="D27" s="529"/>
      <c r="E27" s="136">
        <f t="shared" si="3"/>
        <v>0</v>
      </c>
      <c r="F27" s="460"/>
      <c r="G27" s="529"/>
      <c r="H27" s="136">
        <f t="shared" si="4"/>
        <v>0</v>
      </c>
      <c r="I27" s="461">
        <f t="shared" si="5"/>
        <v>0</v>
      </c>
      <c r="J27" s="9"/>
      <c r="K27" s="9"/>
      <c r="L27" s="9"/>
      <c r="M27" s="9"/>
      <c r="N27" s="9"/>
      <c r="O27" s="9"/>
      <c r="P27" s="9"/>
      <c r="Q27" s="9"/>
      <c r="R27" s="9"/>
      <c r="S27" s="9"/>
      <c r="T27" s="9"/>
      <c r="U27" s="9"/>
      <c r="V27" s="9"/>
      <c r="W27" s="9"/>
      <c r="X27" s="9"/>
      <c r="Y27" s="9"/>
      <c r="Z27" s="9"/>
      <c r="AA27" s="9"/>
      <c r="AB27" s="9"/>
      <c r="AC27" s="9"/>
      <c r="AD27" s="9"/>
    </row>
    <row r="28" spans="1:30" ht="15" customHeight="1" x14ac:dyDescent="0.25">
      <c r="A28" s="193"/>
      <c r="B28" s="460" t="s">
        <v>267</v>
      </c>
      <c r="C28" s="460"/>
      <c r="D28" s="529"/>
      <c r="E28" s="136">
        <f t="shared" si="3"/>
        <v>0</v>
      </c>
      <c r="F28" s="460"/>
      <c r="G28" s="529"/>
      <c r="H28" s="136">
        <f t="shared" si="4"/>
        <v>0</v>
      </c>
      <c r="I28" s="461">
        <f t="shared" si="5"/>
        <v>0</v>
      </c>
      <c r="J28" s="9"/>
      <c r="K28" s="9"/>
      <c r="L28" s="9"/>
      <c r="M28" s="9"/>
      <c r="N28" s="9"/>
      <c r="O28" s="9"/>
      <c r="P28" s="9"/>
      <c r="Q28" s="9"/>
      <c r="R28" s="9"/>
      <c r="S28" s="9"/>
      <c r="T28" s="9"/>
      <c r="U28" s="9"/>
      <c r="V28" s="9"/>
      <c r="W28" s="9"/>
      <c r="X28" s="9"/>
      <c r="Y28" s="9"/>
      <c r="Z28" s="9"/>
      <c r="AA28" s="9"/>
      <c r="AB28" s="9"/>
      <c r="AC28" s="9"/>
      <c r="AD28" s="9"/>
    </row>
    <row r="29" spans="1:30" ht="15.75" customHeight="1" x14ac:dyDescent="0.25">
      <c r="A29" s="193"/>
      <c r="B29" s="460" t="s">
        <v>268</v>
      </c>
      <c r="C29" s="460"/>
      <c r="D29" s="529"/>
      <c r="E29" s="136">
        <f t="shared" si="3"/>
        <v>0</v>
      </c>
      <c r="F29" s="460"/>
      <c r="G29" s="529"/>
      <c r="H29" s="136">
        <f t="shared" si="4"/>
        <v>0</v>
      </c>
      <c r="I29" s="461">
        <f t="shared" si="5"/>
        <v>0</v>
      </c>
      <c r="J29" s="9"/>
      <c r="K29" s="9"/>
      <c r="L29" s="9"/>
      <c r="M29" s="9"/>
      <c r="N29" s="9"/>
      <c r="O29" s="9"/>
      <c r="P29" s="9"/>
      <c r="Q29" s="9"/>
      <c r="R29" s="9"/>
      <c r="S29" s="9"/>
      <c r="T29" s="9"/>
      <c r="U29" s="9"/>
      <c r="V29" s="9"/>
      <c r="W29" s="9"/>
      <c r="X29" s="9"/>
      <c r="Y29" s="9"/>
      <c r="Z29" s="9"/>
      <c r="AA29" s="9"/>
      <c r="AB29" s="9"/>
      <c r="AC29" s="9"/>
      <c r="AD29" s="9"/>
    </row>
    <row r="30" spans="1:30" ht="15.75" customHeight="1" x14ac:dyDescent="0.25">
      <c r="A30" s="193"/>
      <c r="B30" s="437" t="s">
        <v>269</v>
      </c>
      <c r="C30" s="460"/>
      <c r="D30" s="529"/>
      <c r="E30" s="136">
        <f t="shared" si="3"/>
        <v>0</v>
      </c>
      <c r="F30" s="460"/>
      <c r="G30" s="529"/>
      <c r="H30" s="136">
        <f t="shared" si="4"/>
        <v>0</v>
      </c>
      <c r="I30" s="461">
        <f t="shared" si="5"/>
        <v>0</v>
      </c>
      <c r="J30" s="9"/>
      <c r="K30" s="9"/>
      <c r="L30" s="9"/>
      <c r="M30" s="9"/>
      <c r="N30" s="9"/>
      <c r="O30" s="9"/>
      <c r="P30" s="9"/>
      <c r="Q30" s="9"/>
      <c r="R30" s="9"/>
      <c r="S30" s="9"/>
      <c r="T30" s="9"/>
      <c r="U30" s="9"/>
      <c r="V30" s="9"/>
      <c r="W30" s="9"/>
      <c r="X30" s="9"/>
      <c r="Y30" s="9"/>
      <c r="Z30" s="9"/>
      <c r="AA30" s="9"/>
      <c r="AB30" s="9"/>
      <c r="AC30" s="9"/>
      <c r="AD30" s="9"/>
    </row>
    <row r="31" spans="1:30" ht="15.75" customHeight="1" x14ac:dyDescent="0.25">
      <c r="A31" s="193"/>
      <c r="B31" s="437" t="s">
        <v>270</v>
      </c>
      <c r="C31" s="460"/>
      <c r="D31" s="529"/>
      <c r="E31" s="136">
        <f t="shared" si="3"/>
        <v>0</v>
      </c>
      <c r="F31" s="460"/>
      <c r="G31" s="529"/>
      <c r="H31" s="136">
        <f t="shared" si="4"/>
        <v>0</v>
      </c>
      <c r="I31" s="461">
        <f t="shared" si="5"/>
        <v>0</v>
      </c>
      <c r="J31" s="9"/>
      <c r="K31" s="9"/>
      <c r="L31" s="36"/>
      <c r="M31" s="9"/>
      <c r="N31" s="9"/>
      <c r="O31" s="9"/>
      <c r="P31" s="9"/>
      <c r="Q31" s="9"/>
      <c r="R31" s="9"/>
      <c r="S31" s="9"/>
      <c r="T31" s="9"/>
      <c r="U31" s="9"/>
      <c r="V31" s="9"/>
      <c r="W31" s="9"/>
      <c r="X31" s="9"/>
      <c r="Y31" s="9"/>
      <c r="Z31" s="9"/>
      <c r="AA31" s="9"/>
      <c r="AB31" s="9"/>
      <c r="AC31" s="9"/>
      <c r="AD31" s="9"/>
    </row>
    <row r="32" spans="1:30" ht="15.75" customHeight="1" x14ac:dyDescent="0.25">
      <c r="A32" s="193"/>
      <c r="B32" s="437" t="s">
        <v>271</v>
      </c>
      <c r="C32" s="460"/>
      <c r="D32" s="529"/>
      <c r="E32" s="136">
        <f t="shared" si="3"/>
        <v>0</v>
      </c>
      <c r="F32" s="460"/>
      <c r="G32" s="529"/>
      <c r="H32" s="136">
        <f t="shared" si="4"/>
        <v>0</v>
      </c>
      <c r="I32" s="461">
        <f t="shared" si="5"/>
        <v>0</v>
      </c>
      <c r="J32" s="9"/>
      <c r="K32" s="9"/>
      <c r="L32" s="36"/>
      <c r="M32" s="9"/>
      <c r="N32" s="9"/>
      <c r="O32" s="9"/>
      <c r="P32" s="9"/>
      <c r="Q32" s="9"/>
      <c r="R32" s="9"/>
      <c r="S32" s="9"/>
      <c r="T32" s="9"/>
      <c r="U32" s="9"/>
      <c r="V32" s="9"/>
      <c r="W32" s="9"/>
      <c r="X32" s="9"/>
      <c r="Y32" s="9"/>
      <c r="Z32" s="9"/>
      <c r="AA32" s="9"/>
      <c r="AB32" s="9"/>
      <c r="AC32" s="9"/>
      <c r="AD32" s="9"/>
    </row>
    <row r="33" spans="1:30" ht="15.75" customHeight="1" x14ac:dyDescent="0.25">
      <c r="A33" s="193"/>
      <c r="B33" s="437" t="s">
        <v>272</v>
      </c>
      <c r="C33" s="460"/>
      <c r="D33" s="529"/>
      <c r="E33" s="136">
        <f t="shared" si="3"/>
        <v>0</v>
      </c>
      <c r="F33" s="460"/>
      <c r="G33" s="529"/>
      <c r="H33" s="136">
        <f t="shared" si="4"/>
        <v>0</v>
      </c>
      <c r="I33" s="461">
        <f t="shared" si="5"/>
        <v>0</v>
      </c>
      <c r="J33" s="9"/>
      <c r="K33" s="9"/>
      <c r="L33" s="9"/>
      <c r="M33" s="9"/>
      <c r="N33" s="9"/>
      <c r="O33" s="9"/>
      <c r="P33" s="9"/>
      <c r="Q33" s="9"/>
      <c r="R33" s="9"/>
      <c r="S33" s="9"/>
      <c r="T33" s="9"/>
      <c r="U33" s="9"/>
      <c r="V33" s="9"/>
      <c r="W33" s="9"/>
      <c r="X33" s="9"/>
      <c r="Y33" s="9"/>
      <c r="Z33" s="9"/>
      <c r="AA33" s="9"/>
      <c r="AB33" s="9"/>
      <c r="AC33" s="9"/>
      <c r="AD33" s="9"/>
    </row>
    <row r="34" spans="1:30" ht="15.75" customHeight="1" x14ac:dyDescent="0.25">
      <c r="A34" s="193"/>
      <c r="B34" s="437" t="s">
        <v>273</v>
      </c>
      <c r="C34" s="460"/>
      <c r="D34" s="529"/>
      <c r="E34" s="136">
        <f t="shared" si="3"/>
        <v>0</v>
      </c>
      <c r="F34" s="460"/>
      <c r="G34" s="529"/>
      <c r="H34" s="136">
        <f t="shared" si="4"/>
        <v>0</v>
      </c>
      <c r="I34" s="461">
        <f t="shared" si="5"/>
        <v>0</v>
      </c>
      <c r="J34" s="9"/>
      <c r="K34" s="9"/>
      <c r="L34" s="9"/>
      <c r="M34" s="9"/>
      <c r="N34" s="9"/>
      <c r="O34" s="9"/>
      <c r="P34" s="9"/>
      <c r="Q34" s="9"/>
      <c r="R34" s="9"/>
      <c r="S34" s="9"/>
      <c r="T34" s="9"/>
      <c r="U34" s="9"/>
      <c r="V34" s="9"/>
      <c r="W34" s="9"/>
      <c r="X34" s="9"/>
      <c r="Y34" s="9"/>
      <c r="Z34" s="9"/>
      <c r="AA34" s="9"/>
      <c r="AB34" s="9"/>
      <c r="AC34" s="9"/>
      <c r="AD34" s="9"/>
    </row>
    <row r="35" spans="1:30" ht="14.25" customHeight="1" x14ac:dyDescent="0.25">
      <c r="A35" s="193"/>
      <c r="B35" s="460" t="s">
        <v>274</v>
      </c>
      <c r="C35" s="460"/>
      <c r="D35" s="529"/>
      <c r="E35" s="136">
        <f t="shared" si="3"/>
        <v>0</v>
      </c>
      <c r="F35" s="460"/>
      <c r="G35" s="529"/>
      <c r="H35" s="136">
        <f t="shared" si="4"/>
        <v>0</v>
      </c>
      <c r="I35" s="461">
        <f t="shared" si="5"/>
        <v>0</v>
      </c>
      <c r="J35" s="9"/>
      <c r="K35" s="9"/>
      <c r="L35" s="9"/>
      <c r="M35" s="9"/>
      <c r="N35" s="9"/>
      <c r="O35" s="9"/>
      <c r="P35" s="9"/>
      <c r="Q35" s="9"/>
      <c r="R35" s="9"/>
      <c r="S35" s="9"/>
      <c r="T35" s="9"/>
      <c r="U35" s="9"/>
      <c r="V35" s="9"/>
      <c r="W35" s="9"/>
      <c r="X35" s="9"/>
      <c r="Y35" s="9"/>
      <c r="Z35" s="9"/>
      <c r="AA35" s="9"/>
      <c r="AB35" s="9"/>
      <c r="AC35" s="9"/>
      <c r="AD35" s="9"/>
    </row>
    <row r="36" spans="1:30" ht="15.75" customHeight="1" x14ac:dyDescent="0.25">
      <c r="A36" s="193"/>
      <c r="B36" s="548"/>
      <c r="C36" s="460"/>
      <c r="D36" s="529"/>
      <c r="E36" s="136">
        <f t="shared" si="3"/>
        <v>0</v>
      </c>
      <c r="F36" s="460"/>
      <c r="G36" s="529"/>
      <c r="H36" s="136">
        <f t="shared" si="4"/>
        <v>0</v>
      </c>
      <c r="I36" s="461">
        <f t="shared" si="5"/>
        <v>0</v>
      </c>
      <c r="J36" s="9"/>
      <c r="K36" s="9"/>
      <c r="L36" s="9"/>
      <c r="M36" s="9"/>
      <c r="N36" s="9"/>
      <c r="O36" s="9"/>
      <c r="P36" s="9"/>
      <c r="Q36" s="9"/>
      <c r="R36" s="9"/>
      <c r="S36" s="9"/>
      <c r="T36" s="9"/>
      <c r="U36" s="9"/>
      <c r="V36" s="9"/>
      <c r="W36" s="9"/>
      <c r="X36" s="9"/>
      <c r="Y36" s="9"/>
      <c r="Z36" s="9"/>
      <c r="AA36" s="9"/>
      <c r="AB36" s="9"/>
      <c r="AC36" s="9"/>
      <c r="AD36" s="9"/>
    </row>
    <row r="37" spans="1:30" ht="15.75" customHeight="1" x14ac:dyDescent="0.25">
      <c r="A37" s="193"/>
      <c r="B37" s="548"/>
      <c r="C37" s="460"/>
      <c r="D37" s="529"/>
      <c r="E37" s="136">
        <f t="shared" si="3"/>
        <v>0</v>
      </c>
      <c r="F37" s="460"/>
      <c r="G37" s="529"/>
      <c r="H37" s="136">
        <f t="shared" si="4"/>
        <v>0</v>
      </c>
      <c r="I37" s="461">
        <f t="shared" si="5"/>
        <v>0</v>
      </c>
      <c r="J37" s="9"/>
      <c r="K37" s="9"/>
      <c r="L37" s="9"/>
      <c r="M37" s="9"/>
      <c r="N37" s="9"/>
      <c r="O37" s="9"/>
      <c r="P37" s="9"/>
      <c r="Q37" s="9"/>
      <c r="R37" s="9"/>
      <c r="S37" s="9"/>
      <c r="T37" s="9"/>
      <c r="U37" s="9"/>
      <c r="V37" s="9"/>
      <c r="W37" s="9"/>
      <c r="X37" s="9"/>
      <c r="Y37" s="9"/>
      <c r="Z37" s="9"/>
      <c r="AA37" s="9"/>
      <c r="AB37" s="9"/>
      <c r="AC37" s="9"/>
      <c r="AD37" s="9"/>
    </row>
    <row r="38" spans="1:30" ht="15.75" customHeight="1" x14ac:dyDescent="0.25">
      <c r="A38" s="193"/>
      <c r="B38" s="548"/>
      <c r="C38" s="460"/>
      <c r="D38" s="529"/>
      <c r="E38" s="136">
        <f t="shared" si="3"/>
        <v>0</v>
      </c>
      <c r="F38" s="460"/>
      <c r="G38" s="529"/>
      <c r="H38" s="136">
        <f t="shared" si="4"/>
        <v>0</v>
      </c>
      <c r="I38" s="461">
        <f t="shared" si="5"/>
        <v>0</v>
      </c>
      <c r="J38" s="9"/>
      <c r="K38" s="9"/>
      <c r="L38" s="9"/>
      <c r="M38" s="9"/>
      <c r="N38" s="9"/>
      <c r="O38" s="9"/>
      <c r="P38" s="9"/>
      <c r="Q38" s="9"/>
      <c r="R38" s="9"/>
      <c r="S38" s="9"/>
      <c r="T38" s="9"/>
      <c r="U38" s="9"/>
      <c r="V38" s="9"/>
      <c r="W38" s="9"/>
      <c r="X38" s="9"/>
      <c r="Y38" s="9"/>
      <c r="Z38" s="9"/>
      <c r="AA38" s="9"/>
      <c r="AB38" s="9"/>
      <c r="AC38" s="9"/>
      <c r="AD38" s="9"/>
    </row>
    <row r="39" spans="1:30" ht="15.75" customHeight="1" x14ac:dyDescent="0.25">
      <c r="A39" s="193"/>
      <c r="B39" s="548"/>
      <c r="C39" s="460"/>
      <c r="D39" s="529"/>
      <c r="E39" s="136">
        <f t="shared" si="3"/>
        <v>0</v>
      </c>
      <c r="F39" s="460"/>
      <c r="G39" s="529"/>
      <c r="H39" s="136">
        <f t="shared" ref="H39:H42" si="6">G39*12</f>
        <v>0</v>
      </c>
      <c r="I39" s="461">
        <f t="shared" si="5"/>
        <v>0</v>
      </c>
      <c r="J39" s="9"/>
      <c r="K39" s="9"/>
      <c r="L39" s="9"/>
      <c r="M39" s="9"/>
      <c r="N39" s="9"/>
      <c r="O39" s="9"/>
      <c r="P39" s="9"/>
      <c r="Q39" s="9"/>
      <c r="R39" s="9"/>
      <c r="S39" s="9"/>
      <c r="T39" s="9"/>
      <c r="U39" s="9"/>
      <c r="V39" s="9"/>
      <c r="W39" s="9"/>
      <c r="X39" s="9"/>
      <c r="Y39" s="9"/>
      <c r="Z39" s="9"/>
      <c r="AA39" s="9"/>
      <c r="AB39" s="9"/>
      <c r="AC39" s="9"/>
      <c r="AD39" s="9"/>
    </row>
    <row r="40" spans="1:30" ht="15.75" customHeight="1" x14ac:dyDescent="0.25">
      <c r="A40" s="193"/>
      <c r="B40" s="548"/>
      <c r="C40" s="460"/>
      <c r="D40" s="529"/>
      <c r="E40" s="136">
        <f t="shared" si="3"/>
        <v>0</v>
      </c>
      <c r="F40" s="460"/>
      <c r="G40" s="529"/>
      <c r="H40" s="136">
        <f t="shared" si="6"/>
        <v>0</v>
      </c>
      <c r="I40" s="461">
        <f t="shared" si="5"/>
        <v>0</v>
      </c>
      <c r="J40" s="9"/>
      <c r="K40" s="9"/>
      <c r="L40" s="9"/>
      <c r="M40" s="9"/>
      <c r="N40" s="9"/>
      <c r="O40" s="9"/>
      <c r="P40" s="9"/>
      <c r="Q40" s="9"/>
      <c r="R40" s="9"/>
      <c r="S40" s="9"/>
      <c r="T40" s="9"/>
      <c r="U40" s="9"/>
      <c r="V40" s="9"/>
      <c r="W40" s="9"/>
      <c r="X40" s="9"/>
      <c r="Y40" s="9"/>
      <c r="Z40" s="9"/>
      <c r="AA40" s="9"/>
      <c r="AB40" s="9"/>
      <c r="AC40" s="9"/>
      <c r="AD40" s="9"/>
    </row>
    <row r="41" spans="1:30" ht="15.75" customHeight="1" x14ac:dyDescent="0.25">
      <c r="A41" s="193"/>
      <c r="B41" s="548"/>
      <c r="C41" s="460"/>
      <c r="D41" s="529"/>
      <c r="E41" s="136">
        <f t="shared" si="3"/>
        <v>0</v>
      </c>
      <c r="F41" s="460"/>
      <c r="G41" s="529"/>
      <c r="H41" s="136">
        <f t="shared" si="6"/>
        <v>0</v>
      </c>
      <c r="I41" s="461">
        <f t="shared" si="5"/>
        <v>0</v>
      </c>
      <c r="J41" s="9"/>
      <c r="K41" s="9"/>
      <c r="L41" s="9"/>
      <c r="M41" s="9"/>
      <c r="N41" s="9"/>
      <c r="O41" s="9"/>
      <c r="P41" s="9"/>
      <c r="Q41" s="9"/>
      <c r="R41" s="9"/>
      <c r="S41" s="9"/>
      <c r="T41" s="9"/>
      <c r="U41" s="9"/>
      <c r="V41" s="9"/>
      <c r="W41" s="9"/>
      <c r="X41" s="9"/>
      <c r="Y41" s="9"/>
      <c r="Z41" s="9"/>
      <c r="AA41" s="9"/>
      <c r="AB41" s="9"/>
      <c r="AC41" s="9"/>
      <c r="AD41" s="9"/>
    </row>
    <row r="42" spans="1:30" ht="15.75" customHeight="1" x14ac:dyDescent="0.25">
      <c r="A42" s="193"/>
      <c r="B42" s="548"/>
      <c r="C42" s="460"/>
      <c r="D42" s="529"/>
      <c r="E42" s="136">
        <f t="shared" si="3"/>
        <v>0</v>
      </c>
      <c r="F42" s="460"/>
      <c r="G42" s="529"/>
      <c r="H42" s="136">
        <f t="shared" si="6"/>
        <v>0</v>
      </c>
      <c r="I42" s="461">
        <f t="shared" si="5"/>
        <v>0</v>
      </c>
      <c r="J42" s="9"/>
      <c r="K42" s="9"/>
      <c r="L42" s="9"/>
      <c r="M42" s="9"/>
      <c r="N42" s="9"/>
      <c r="O42" s="9"/>
      <c r="P42" s="9"/>
      <c r="Q42" s="9"/>
      <c r="R42" s="9"/>
      <c r="S42" s="9"/>
      <c r="T42" s="9"/>
      <c r="U42" s="9"/>
      <c r="V42" s="9"/>
      <c r="W42" s="9"/>
      <c r="X42" s="9"/>
      <c r="Y42" s="9"/>
      <c r="Z42" s="9"/>
      <c r="AA42" s="9"/>
      <c r="AB42" s="9"/>
      <c r="AC42" s="9"/>
      <c r="AD42" s="9"/>
    </row>
    <row r="43" spans="1:30" ht="15.75" customHeight="1" x14ac:dyDescent="0.25">
      <c r="A43" s="193"/>
      <c r="B43" s="548"/>
      <c r="C43" s="460"/>
      <c r="D43" s="529"/>
      <c r="E43" s="136">
        <f t="shared" si="3"/>
        <v>0</v>
      </c>
      <c r="F43" s="460"/>
      <c r="G43" s="529"/>
      <c r="H43" s="136">
        <f>G43*12</f>
        <v>0</v>
      </c>
      <c r="I43" s="461">
        <f t="shared" si="5"/>
        <v>0</v>
      </c>
      <c r="J43" s="9"/>
      <c r="K43" s="9"/>
      <c r="L43" s="9"/>
      <c r="M43" s="9"/>
      <c r="N43" s="9"/>
      <c r="O43" s="9"/>
      <c r="P43" s="9"/>
      <c r="Q43" s="9"/>
      <c r="R43" s="9"/>
      <c r="S43" s="9"/>
      <c r="T43" s="9"/>
      <c r="U43" s="9"/>
      <c r="V43" s="9"/>
      <c r="W43" s="9"/>
      <c r="X43" s="9"/>
      <c r="Y43" s="9"/>
      <c r="Z43" s="9"/>
      <c r="AA43" s="9"/>
      <c r="AB43" s="9"/>
      <c r="AC43" s="9"/>
      <c r="AD43" s="9"/>
    </row>
    <row r="44" spans="1:30" ht="15.75" customHeight="1" x14ac:dyDescent="0.25">
      <c r="A44" s="193"/>
      <c r="B44" s="548"/>
      <c r="C44" s="460"/>
      <c r="D44" s="529"/>
      <c r="E44" s="136">
        <f t="shared" si="3"/>
        <v>0</v>
      </c>
      <c r="F44" s="460"/>
      <c r="G44" s="529"/>
      <c r="H44" s="136">
        <f>G44*12</f>
        <v>0</v>
      </c>
      <c r="I44" s="461">
        <f t="shared" si="5"/>
        <v>0</v>
      </c>
      <c r="J44" s="9"/>
      <c r="K44" s="9"/>
      <c r="L44" s="9"/>
      <c r="M44" s="9"/>
      <c r="N44" s="9"/>
      <c r="O44" s="9"/>
      <c r="P44" s="9"/>
      <c r="Q44" s="9"/>
      <c r="R44" s="9"/>
      <c r="S44" s="9"/>
      <c r="T44" s="9"/>
      <c r="U44" s="9"/>
      <c r="V44" s="9"/>
      <c r="W44" s="9"/>
      <c r="X44" s="9"/>
      <c r="Y44" s="9"/>
      <c r="Z44" s="9"/>
      <c r="AA44" s="9"/>
      <c r="AB44" s="9"/>
      <c r="AC44" s="9"/>
      <c r="AD44" s="9"/>
    </row>
    <row r="45" spans="1:30" ht="15.75" customHeight="1" x14ac:dyDescent="0.25">
      <c r="A45" s="193"/>
      <c r="B45" s="548"/>
      <c r="C45" s="460"/>
      <c r="D45" s="529"/>
      <c r="E45" s="136">
        <f t="shared" si="3"/>
        <v>0</v>
      </c>
      <c r="F45" s="460"/>
      <c r="G45" s="529"/>
      <c r="H45" s="136">
        <f>G45*12</f>
        <v>0</v>
      </c>
      <c r="I45" s="461">
        <f t="shared" si="5"/>
        <v>0</v>
      </c>
      <c r="J45" s="9"/>
      <c r="K45" s="9"/>
      <c r="L45" s="9"/>
      <c r="M45" s="9"/>
      <c r="N45" s="9"/>
      <c r="O45" s="9"/>
      <c r="P45" s="9"/>
      <c r="Q45" s="9"/>
      <c r="R45" s="9"/>
      <c r="S45" s="9"/>
      <c r="T45" s="9"/>
      <c r="U45" s="9"/>
      <c r="V45" s="9"/>
      <c r="W45" s="9"/>
      <c r="X45" s="9"/>
      <c r="Y45" s="9"/>
      <c r="Z45" s="9"/>
      <c r="AA45" s="9"/>
      <c r="AB45" s="9"/>
      <c r="AC45" s="9"/>
      <c r="AD45" s="9"/>
    </row>
    <row r="46" spans="1:30" ht="19.5" customHeight="1" x14ac:dyDescent="0.25">
      <c r="A46" s="193"/>
      <c r="B46" s="438" t="s">
        <v>275</v>
      </c>
      <c r="C46" s="460"/>
      <c r="D46" s="347">
        <f>SUM(D24:D45)</f>
        <v>0</v>
      </c>
      <c r="E46" s="136">
        <f>SUM(E24:E45)</f>
        <v>0</v>
      </c>
      <c r="F46" s="460"/>
      <c r="G46" s="347">
        <f>SUM(G24:G45)</f>
        <v>0</v>
      </c>
      <c r="H46" s="136">
        <f>SUM(H24:H45)</f>
        <v>0</v>
      </c>
      <c r="I46" s="136">
        <f>SUM(I24:I45)</f>
        <v>0</v>
      </c>
      <c r="J46" s="9"/>
      <c r="K46" s="9"/>
      <c r="L46" s="9"/>
      <c r="M46" s="9"/>
      <c r="N46" s="9"/>
      <c r="O46" s="9"/>
      <c r="P46" s="9"/>
      <c r="Q46" s="9"/>
      <c r="R46" s="9"/>
      <c r="S46" s="9"/>
      <c r="T46" s="9"/>
      <c r="U46" s="9"/>
      <c r="V46" s="9"/>
      <c r="W46" s="9"/>
      <c r="X46" s="9"/>
      <c r="Y46" s="9"/>
      <c r="Z46" s="9"/>
      <c r="AA46" s="9"/>
      <c r="AB46" s="9"/>
      <c r="AC46" s="9"/>
      <c r="AD46" s="9"/>
    </row>
    <row r="47" spans="1:30" ht="15" customHeight="1" x14ac:dyDescent="0.25">
      <c r="A47" s="465"/>
      <c r="B47" s="466"/>
      <c r="C47" s="466"/>
      <c r="D47" s="282"/>
      <c r="E47" s="136"/>
      <c r="F47" s="466"/>
      <c r="G47" s="282"/>
      <c r="H47" s="136"/>
      <c r="I47" s="461"/>
      <c r="J47" s="9"/>
      <c r="K47" s="9"/>
      <c r="L47" s="9"/>
      <c r="M47" s="9"/>
      <c r="N47" s="9"/>
      <c r="O47" s="9"/>
      <c r="P47" s="9"/>
      <c r="Q47" s="9"/>
      <c r="R47" s="9"/>
      <c r="S47" s="9"/>
      <c r="T47" s="9"/>
      <c r="U47" s="9"/>
      <c r="V47" s="9"/>
      <c r="W47" s="9"/>
      <c r="X47" s="9"/>
      <c r="Y47" s="9"/>
      <c r="Z47" s="9"/>
      <c r="AA47" s="9"/>
      <c r="AB47" s="9"/>
      <c r="AC47" s="9"/>
      <c r="AD47" s="9"/>
    </row>
    <row r="48" spans="1:30" ht="15.75" customHeight="1" x14ac:dyDescent="0.25">
      <c r="A48" s="458" t="s">
        <v>276</v>
      </c>
      <c r="B48" s="437"/>
      <c r="C48" s="437"/>
      <c r="D48" s="347">
        <f>IFERROR(IF($D$9="yes",SUM(D24:D45)+SUM(D17:D20)*((D11/D10)*(D12/168)),SUM(D17:D20,D24:D45)),0)</f>
        <v>0</v>
      </c>
      <c r="E48" s="136">
        <f>IFERROR(E21+E46,0)</f>
        <v>0</v>
      </c>
      <c r="F48" s="437"/>
      <c r="G48" s="347">
        <f>IFERROR(IF($G$9="yes",SUM(G24:G45)+SUM(G17:G20)*((G11/G10)*(G12/168)),SUM(G17:G20,G24:G45)),0)</f>
        <v>0</v>
      </c>
      <c r="H48" s="136">
        <f>IFERROR(H21+H46,0)</f>
        <v>0</v>
      </c>
      <c r="I48" s="461">
        <f>E48+H48</f>
        <v>0</v>
      </c>
      <c r="J48" s="9"/>
      <c r="K48" s="26"/>
      <c r="L48" s="9"/>
      <c r="M48" s="9"/>
      <c r="N48" s="9"/>
      <c r="O48" s="9"/>
      <c r="P48" s="9"/>
      <c r="Q48" s="9"/>
      <c r="R48" s="9"/>
      <c r="S48" s="9"/>
      <c r="T48" s="9"/>
      <c r="U48" s="9"/>
      <c r="V48" s="9"/>
      <c r="W48" s="9"/>
      <c r="X48" s="9"/>
      <c r="Y48" s="9"/>
      <c r="Z48" s="9"/>
      <c r="AA48" s="9"/>
      <c r="AB48" s="9"/>
      <c r="AC48" s="9"/>
      <c r="AD48" s="9"/>
    </row>
    <row r="49" spans="1:30" ht="15.75" customHeight="1" x14ac:dyDescent="0.25">
      <c r="A49" s="193"/>
      <c r="B49" s="186"/>
      <c r="C49" s="186"/>
      <c r="D49" s="347"/>
      <c r="E49" s="136"/>
      <c r="F49" s="186"/>
      <c r="G49" s="347"/>
      <c r="H49" s="136"/>
      <c r="I49" s="461"/>
      <c r="J49" s="9"/>
      <c r="K49" s="9"/>
      <c r="L49" s="9"/>
      <c r="M49" s="9"/>
      <c r="N49" s="9"/>
      <c r="O49" s="9"/>
      <c r="P49" s="9"/>
      <c r="Q49" s="9"/>
      <c r="R49" s="9"/>
      <c r="S49" s="9"/>
      <c r="T49" s="9"/>
      <c r="U49" s="9"/>
      <c r="V49" s="9"/>
      <c r="W49" s="9"/>
      <c r="X49" s="9"/>
      <c r="Y49" s="9"/>
      <c r="Z49" s="9"/>
      <c r="AA49" s="9"/>
      <c r="AB49" s="9"/>
      <c r="AC49" s="9"/>
      <c r="AD49" s="9"/>
    </row>
    <row r="50" spans="1:30" ht="15.75" customHeight="1" x14ac:dyDescent="0.25">
      <c r="A50" s="193"/>
      <c r="B50" s="186"/>
      <c r="C50" s="186"/>
      <c r="D50" s="489" t="str">
        <f>IF(AND(D9="Yes",OR(D10="",D11="",D12="",D12&gt;169)),"Error in top four questions","")</f>
        <v>Error in top four questions</v>
      </c>
      <c r="E50" s="146"/>
      <c r="F50" s="186"/>
      <c r="G50" s="489" t="str">
        <f>IF(AND(G9="Yes",OR(G10="",G11="",G12="",G12&gt;169)),"Error in top four questions","")</f>
        <v>Error in top four questions</v>
      </c>
      <c r="H50" s="146"/>
      <c r="I50" s="459"/>
      <c r="J50" s="9"/>
      <c r="K50" s="9"/>
      <c r="L50" s="9"/>
      <c r="M50" s="9"/>
      <c r="N50" s="9"/>
      <c r="O50" s="9"/>
      <c r="P50" s="9"/>
      <c r="Q50" s="9"/>
      <c r="R50" s="9"/>
      <c r="S50" s="9"/>
      <c r="T50" s="9"/>
      <c r="U50" s="9"/>
      <c r="V50" s="9"/>
      <c r="W50" s="9"/>
      <c r="X50" s="9"/>
      <c r="Y50" s="9"/>
      <c r="Z50" s="9"/>
      <c r="AA50" s="9"/>
      <c r="AB50" s="9"/>
      <c r="AC50" s="9"/>
      <c r="AD50" s="9"/>
    </row>
    <row r="51" spans="1:30" ht="15.75" customHeight="1" x14ac:dyDescent="0.25">
      <c r="A51" s="467" t="s">
        <v>277</v>
      </c>
      <c r="B51" s="18"/>
      <c r="C51" s="18"/>
      <c r="D51" s="22">
        <f>IF(D9="",0,IF(AND(D9="Yes",OR(D10="",D11="",D12="",D12&gt;169)),0,IF(D15-D48&lt;0,0,D15-D48)))</f>
        <v>0</v>
      </c>
      <c r="E51" s="131">
        <f>IF(D9="",0,IF(AND(D9="Yes",OR(D10="",D11="",D12="",D12&gt;169)),0,IF(E15-E48&lt;0,0,E15-E48)))</f>
        <v>0</v>
      </c>
      <c r="F51" s="18"/>
      <c r="G51" s="22">
        <f>IF(G9="",0,IF(AND(G9="Yes",OR(G10="",G11="",G12="",G12&gt;169)),0,IF(G15-G48&lt;0,0,G15-G48)))</f>
        <v>0</v>
      </c>
      <c r="H51" s="131">
        <f>IF(G9="",0,IF(AND(G9="Yes",OR(G10="",G11="",G12="",G12&gt;169)),0,IF(H15-H48&lt;0,0,H15-H48)))</f>
        <v>0</v>
      </c>
      <c r="I51" s="461">
        <f>E51+H51</f>
        <v>0</v>
      </c>
      <c r="J51" s="9"/>
      <c r="K51" s="26"/>
      <c r="L51" s="9"/>
      <c r="M51" s="9"/>
      <c r="N51" s="9"/>
      <c r="O51" s="9"/>
      <c r="P51" s="9"/>
      <c r="Q51" s="9"/>
      <c r="R51" s="9"/>
      <c r="S51" s="9"/>
      <c r="T51" s="9"/>
      <c r="U51" s="9"/>
      <c r="V51" s="9"/>
      <c r="W51" s="9"/>
      <c r="X51" s="9"/>
      <c r="Y51" s="9"/>
      <c r="Z51" s="9"/>
      <c r="AA51" s="9"/>
      <c r="AB51" s="9"/>
      <c r="AC51" s="9"/>
      <c r="AD51" s="9"/>
    </row>
    <row r="52" spans="1:30" ht="15.75" customHeight="1" x14ac:dyDescent="0.25">
      <c r="A52" s="193"/>
      <c r="B52" s="186"/>
      <c r="C52" s="186"/>
      <c r="D52" s="186"/>
      <c r="E52" s="468"/>
      <c r="F52" s="186"/>
      <c r="G52" s="186"/>
      <c r="H52" s="468"/>
      <c r="I52" s="469"/>
      <c r="J52" s="9"/>
      <c r="K52" s="9"/>
      <c r="L52" s="9"/>
      <c r="M52" s="9"/>
      <c r="N52" s="9"/>
      <c r="O52" s="9"/>
      <c r="P52" s="9"/>
      <c r="Q52" s="9"/>
      <c r="R52" s="9"/>
      <c r="S52" s="9"/>
      <c r="T52" s="9"/>
      <c r="U52" s="9"/>
      <c r="V52" s="9"/>
      <c r="W52" s="9"/>
      <c r="X52" s="9"/>
      <c r="Y52" s="9"/>
      <c r="Z52" s="9"/>
      <c r="AA52" s="9"/>
      <c r="AB52" s="9"/>
      <c r="AC52" s="9"/>
      <c r="AD52" s="9"/>
    </row>
    <row r="53" spans="1:30" ht="15.75" customHeight="1" x14ac:dyDescent="0.25">
      <c r="A53" s="193"/>
      <c r="B53" s="186"/>
      <c r="C53" s="186"/>
      <c r="D53" s="186"/>
      <c r="E53" s="186"/>
      <c r="F53" s="186"/>
      <c r="G53" s="186"/>
      <c r="H53" s="186"/>
      <c r="I53" s="195"/>
      <c r="J53" s="9"/>
      <c r="K53" s="9"/>
      <c r="L53" s="9"/>
      <c r="M53" s="9"/>
      <c r="N53" s="9"/>
      <c r="O53" s="9"/>
      <c r="P53" s="9"/>
      <c r="Q53" s="9"/>
      <c r="R53" s="9"/>
      <c r="S53" s="9"/>
      <c r="T53" s="9"/>
      <c r="U53" s="9"/>
      <c r="V53" s="9"/>
      <c r="W53" s="9"/>
      <c r="X53" s="9"/>
      <c r="Y53" s="9"/>
      <c r="Z53" s="9"/>
      <c r="AA53" s="9"/>
      <c r="AB53" s="9"/>
      <c r="AC53" s="9"/>
      <c r="AD53" s="9"/>
    </row>
    <row r="54" spans="1:30" ht="15.75" customHeight="1" x14ac:dyDescent="0.25">
      <c r="A54" s="204"/>
      <c r="B54" s="309" t="str">
        <f>IF('Patient Information'!B5&gt;0,'Patient Information'!B5,"")</f>
        <v/>
      </c>
      <c r="C54" s="186"/>
      <c r="D54" s="470"/>
      <c r="E54" s="37"/>
      <c r="F54" s="186"/>
      <c r="G54" s="436" t="str">
        <f>IF('Patient Information'!B8&gt;0,'Patient Information'!B8,"")</f>
        <v/>
      </c>
      <c r="H54" s="37"/>
      <c r="I54" s="471"/>
      <c r="J54" s="9"/>
      <c r="K54" s="9"/>
      <c r="L54" s="9"/>
      <c r="M54" s="9"/>
      <c r="N54" s="9"/>
      <c r="O54" s="9"/>
      <c r="P54" s="9"/>
      <c r="Q54" s="9"/>
      <c r="R54" s="9"/>
      <c r="S54" s="9"/>
      <c r="T54" s="9"/>
      <c r="U54" s="9"/>
      <c r="V54" s="9"/>
      <c r="W54" s="9"/>
      <c r="X54" s="9"/>
      <c r="Y54" s="9"/>
      <c r="Z54" s="9"/>
      <c r="AA54" s="9"/>
      <c r="AB54" s="9"/>
      <c r="AC54" s="9"/>
      <c r="AD54" s="9"/>
    </row>
    <row r="55" spans="1:30" ht="15.75" customHeight="1" x14ac:dyDescent="0.25">
      <c r="A55" s="200" t="s">
        <v>212</v>
      </c>
      <c r="B55" s="130"/>
      <c r="C55" s="130"/>
      <c r="D55" s="472"/>
      <c r="E55" s="186"/>
      <c r="F55" s="130"/>
      <c r="G55" s="472" t="s">
        <v>213</v>
      </c>
      <c r="H55" s="186"/>
      <c r="I55" s="195"/>
      <c r="J55" s="9"/>
      <c r="K55" s="9"/>
      <c r="L55" s="9"/>
      <c r="M55" s="9"/>
      <c r="N55" s="9"/>
      <c r="O55" s="9"/>
      <c r="P55" s="9"/>
      <c r="Q55" s="9"/>
      <c r="R55" s="9"/>
      <c r="S55" s="9"/>
      <c r="T55" s="9"/>
      <c r="U55" s="9"/>
      <c r="V55" s="9"/>
      <c r="W55" s="9"/>
      <c r="X55" s="9"/>
      <c r="Y55" s="9"/>
      <c r="Z55" s="9"/>
      <c r="AA55" s="9"/>
      <c r="AB55" s="9"/>
      <c r="AC55" s="9"/>
      <c r="AD55" s="9"/>
    </row>
    <row r="56" spans="1:30" ht="15.75" customHeight="1" x14ac:dyDescent="0.25">
      <c r="A56" s="193"/>
      <c r="B56" s="186"/>
      <c r="C56" s="186"/>
      <c r="D56" s="186"/>
      <c r="E56" s="186"/>
      <c r="F56" s="186"/>
      <c r="G56" s="186"/>
      <c r="H56" s="186"/>
      <c r="I56" s="195"/>
      <c r="J56" s="9"/>
      <c r="K56" s="9"/>
      <c r="L56" s="9"/>
      <c r="M56" s="9"/>
      <c r="N56" s="9"/>
      <c r="O56" s="9"/>
      <c r="P56" s="9"/>
      <c r="Q56" s="9"/>
      <c r="R56" s="9"/>
      <c r="S56" s="9"/>
      <c r="T56" s="9"/>
      <c r="U56" s="9"/>
      <c r="V56" s="9"/>
      <c r="W56" s="9"/>
      <c r="X56" s="9"/>
      <c r="Y56" s="9"/>
      <c r="Z56" s="9"/>
      <c r="AA56" s="9"/>
      <c r="AB56" s="9"/>
      <c r="AC56" s="9"/>
      <c r="AD56" s="9"/>
    </row>
    <row r="57" spans="1:30" ht="15.75" customHeight="1" x14ac:dyDescent="0.25">
      <c r="A57" s="193"/>
      <c r="B57" s="186"/>
      <c r="C57" s="186"/>
      <c r="D57" s="186"/>
      <c r="E57" s="186"/>
      <c r="F57" s="186"/>
      <c r="G57" s="186"/>
      <c r="H57" s="186"/>
      <c r="I57" s="195"/>
      <c r="J57" s="9"/>
      <c r="K57" s="9"/>
      <c r="L57" s="9"/>
      <c r="M57" s="9"/>
      <c r="N57" s="9"/>
      <c r="O57" s="9"/>
      <c r="P57" s="9"/>
      <c r="Q57" s="9"/>
      <c r="R57" s="9"/>
      <c r="S57" s="9"/>
      <c r="T57" s="9"/>
      <c r="U57" s="9"/>
      <c r="V57" s="9"/>
      <c r="W57" s="9"/>
      <c r="X57" s="9"/>
      <c r="Y57" s="9"/>
      <c r="Z57" s="9"/>
      <c r="AA57" s="9"/>
      <c r="AB57" s="9"/>
      <c r="AC57" s="9"/>
      <c r="AD57" s="9"/>
    </row>
    <row r="58" spans="1:30" ht="15.75" customHeight="1" x14ac:dyDescent="0.25">
      <c r="A58" s="204"/>
      <c r="B58" s="18" t="str">
        <f>IF('Patient Information'!B6&gt;0,'Patient Information'!B6,"")</f>
        <v/>
      </c>
      <c r="C58" s="18"/>
      <c r="D58" s="473"/>
      <c r="E58" s="473"/>
      <c r="F58" s="18"/>
      <c r="G58" s="473" t="str">
        <f>IF('Patient Information'!B7&gt;0,'Patient Information'!B7,"")</f>
        <v/>
      </c>
      <c r="H58" s="473"/>
      <c r="I58" s="474"/>
      <c r="J58" s="9"/>
      <c r="K58" s="9"/>
      <c r="L58" s="9"/>
      <c r="M58" s="9"/>
      <c r="N58" s="9"/>
      <c r="O58" s="9"/>
      <c r="P58" s="9"/>
      <c r="Q58" s="9"/>
      <c r="R58" s="9"/>
      <c r="S58" s="9"/>
      <c r="T58" s="9"/>
      <c r="U58" s="9"/>
      <c r="V58" s="9"/>
      <c r="W58" s="9"/>
      <c r="X58" s="9"/>
      <c r="Y58" s="9"/>
      <c r="Z58" s="9"/>
      <c r="AA58" s="9"/>
      <c r="AB58" s="9"/>
      <c r="AC58" s="9"/>
      <c r="AD58" s="9"/>
    </row>
    <row r="59" spans="1:30" ht="15.75" customHeight="1" x14ac:dyDescent="0.25">
      <c r="A59" s="200" t="s">
        <v>218</v>
      </c>
      <c r="B59" s="186"/>
      <c r="C59" s="186"/>
      <c r="D59" s="282"/>
      <c r="E59" s="186"/>
      <c r="F59" s="186"/>
      <c r="G59" s="282" t="s">
        <v>219</v>
      </c>
      <c r="H59" s="186"/>
      <c r="I59" s="195"/>
      <c r="J59" s="9"/>
      <c r="K59" s="9"/>
      <c r="L59" s="9"/>
      <c r="M59" s="9"/>
      <c r="N59" s="9"/>
      <c r="O59" s="9"/>
      <c r="P59" s="9"/>
      <c r="Q59" s="9"/>
      <c r="R59" s="9"/>
      <c r="S59" s="9"/>
      <c r="T59" s="9"/>
      <c r="U59" s="9"/>
      <c r="V59" s="9"/>
      <c r="W59" s="9"/>
      <c r="X59" s="9"/>
      <c r="Y59" s="9"/>
      <c r="Z59" s="9"/>
      <c r="AA59" s="9"/>
      <c r="AB59" s="9"/>
      <c r="AC59" s="9"/>
      <c r="AD59" s="9"/>
    </row>
    <row r="60" spans="1:30" ht="15.75" customHeight="1" x14ac:dyDescent="0.25">
      <c r="A60" s="475"/>
      <c r="B60" s="186"/>
      <c r="C60" s="186"/>
      <c r="D60" s="186"/>
      <c r="E60" s="186"/>
      <c r="F60" s="186"/>
      <c r="G60" s="186"/>
      <c r="H60" s="186"/>
      <c r="I60" s="195"/>
      <c r="J60" s="9"/>
      <c r="K60" s="9"/>
      <c r="L60" s="9"/>
      <c r="M60" s="9"/>
      <c r="N60" s="9"/>
      <c r="O60" s="9"/>
      <c r="P60" s="9"/>
      <c r="Q60" s="9"/>
      <c r="R60" s="9"/>
      <c r="S60" s="9"/>
      <c r="T60" s="9"/>
      <c r="U60" s="9"/>
      <c r="V60" s="9"/>
      <c r="W60" s="9"/>
      <c r="X60" s="9"/>
      <c r="Y60" s="9"/>
      <c r="Z60" s="9"/>
      <c r="AA60" s="9"/>
      <c r="AB60" s="9"/>
      <c r="AC60" s="9"/>
      <c r="AD60" s="9"/>
    </row>
    <row r="61" spans="1:30" ht="15.75" customHeight="1" thickBot="1" x14ac:dyDescent="0.3">
      <c r="A61" s="476" t="str">
        <f>"Version"&amp;" "&amp; 'Background Information'!$B$1</f>
        <v>Version 3</v>
      </c>
      <c r="B61" s="477"/>
      <c r="C61" s="477"/>
      <c r="D61" s="477"/>
      <c r="E61" s="477"/>
      <c r="F61" s="477"/>
      <c r="G61" s="477"/>
      <c r="H61" s="477"/>
      <c r="I61" s="478"/>
      <c r="J61" s="9"/>
      <c r="K61" s="9"/>
      <c r="L61" s="9"/>
      <c r="M61" s="9"/>
      <c r="N61" s="9"/>
      <c r="O61" s="9"/>
      <c r="P61" s="9"/>
      <c r="Q61" s="9"/>
      <c r="R61" s="9"/>
      <c r="S61" s="9"/>
      <c r="T61" s="9"/>
      <c r="U61" s="9"/>
      <c r="V61" s="9"/>
      <c r="W61" s="9"/>
      <c r="X61" s="9"/>
      <c r="Y61" s="9"/>
      <c r="Z61" s="9"/>
      <c r="AA61" s="9"/>
      <c r="AB61" s="9"/>
      <c r="AC61" s="9"/>
      <c r="AD61" s="9"/>
    </row>
    <row r="62" spans="1:30" ht="15.75" customHeight="1" x14ac:dyDescent="0.25">
      <c r="A62" s="479" t="s">
        <v>278</v>
      </c>
      <c r="C62" s="480"/>
      <c r="D62" s="481"/>
      <c r="E62" s="481"/>
      <c r="F62" s="481"/>
      <c r="G62" s="481"/>
      <c r="H62" s="481"/>
      <c r="I62" s="481"/>
      <c r="J62" s="9"/>
      <c r="K62" s="9"/>
      <c r="L62" s="9"/>
      <c r="M62" s="9"/>
      <c r="N62" s="9"/>
      <c r="O62" s="9"/>
      <c r="P62" s="9"/>
      <c r="Q62" s="9"/>
      <c r="R62" s="9"/>
      <c r="S62" s="9"/>
      <c r="T62" s="9"/>
      <c r="U62" s="9"/>
      <c r="V62" s="9"/>
      <c r="W62" s="9"/>
      <c r="X62" s="9"/>
      <c r="Y62" s="9"/>
      <c r="Z62" s="9"/>
      <c r="AA62" s="9"/>
      <c r="AB62" s="9"/>
      <c r="AC62" s="9"/>
      <c r="AD62" s="9"/>
    </row>
    <row r="63" spans="1:30" ht="15.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x14ac:dyDescent="0.25">
      <c r="J64" s="9"/>
      <c r="K64" s="9"/>
      <c r="L64" s="9"/>
      <c r="M64" s="9"/>
      <c r="N64" s="9"/>
      <c r="O64" s="9"/>
      <c r="P64" s="9"/>
      <c r="Q64" s="9"/>
      <c r="R64" s="9"/>
      <c r="S64" s="9"/>
      <c r="T64" s="9"/>
      <c r="U64" s="9"/>
      <c r="V64" s="9"/>
      <c r="W64" s="9"/>
      <c r="X64" s="9"/>
      <c r="Y64" s="9"/>
      <c r="Z64" s="9"/>
      <c r="AA64" s="9"/>
      <c r="AB64" s="9"/>
      <c r="AC64" s="9"/>
      <c r="AD64" s="9"/>
    </row>
    <row r="65" spans="10:30" ht="15.75" customHeight="1" x14ac:dyDescent="0.25">
      <c r="J65" s="9"/>
      <c r="K65" s="9"/>
      <c r="L65" s="9"/>
      <c r="M65" s="9"/>
      <c r="N65" s="9"/>
      <c r="O65" s="9"/>
      <c r="P65" s="9"/>
      <c r="Q65" s="9"/>
      <c r="R65" s="9"/>
      <c r="S65" s="9"/>
      <c r="T65" s="9"/>
      <c r="U65" s="9"/>
      <c r="V65" s="9"/>
      <c r="W65" s="9"/>
      <c r="X65" s="9"/>
      <c r="Y65" s="9"/>
      <c r="Z65" s="9"/>
      <c r="AA65" s="9"/>
      <c r="AB65" s="9"/>
      <c r="AC65" s="9"/>
      <c r="AD65" s="9"/>
    </row>
    <row r="66" spans="10:30" ht="15.75" customHeight="1" x14ac:dyDescent="0.25">
      <c r="J66" s="9"/>
      <c r="K66" s="9"/>
      <c r="L66" s="9"/>
      <c r="M66" s="9"/>
      <c r="N66" s="9"/>
      <c r="O66" s="9"/>
      <c r="P66" s="9"/>
      <c r="Q66" s="9"/>
      <c r="R66" s="9"/>
      <c r="S66" s="9"/>
      <c r="T66" s="9"/>
      <c r="U66" s="9"/>
      <c r="V66" s="9"/>
      <c r="W66" s="9"/>
      <c r="X66" s="9"/>
      <c r="Y66" s="9"/>
      <c r="Z66" s="9"/>
      <c r="AA66" s="9"/>
      <c r="AB66" s="9"/>
      <c r="AC66" s="9"/>
      <c r="AD66" s="9"/>
    </row>
    <row r="67" spans="10:30" ht="15.75" customHeight="1" x14ac:dyDescent="0.25">
      <c r="J67" s="9"/>
      <c r="K67" s="9"/>
      <c r="L67" s="9"/>
      <c r="M67" s="9"/>
      <c r="N67" s="9"/>
      <c r="O67" s="9"/>
      <c r="P67" s="9"/>
      <c r="Q67" s="9"/>
      <c r="R67" s="9"/>
      <c r="S67" s="9"/>
      <c r="T67" s="9"/>
      <c r="U67" s="9"/>
      <c r="V67" s="9"/>
      <c r="W67" s="9"/>
      <c r="X67" s="9"/>
      <c r="Y67" s="9"/>
      <c r="Z67" s="9"/>
      <c r="AA67" s="9"/>
      <c r="AB67" s="9"/>
      <c r="AC67" s="9"/>
      <c r="AD67" s="9"/>
    </row>
    <row r="68" spans="10:30" ht="15.75" customHeight="1" x14ac:dyDescent="0.25">
      <c r="J68" s="9"/>
      <c r="K68" s="9"/>
      <c r="L68" s="9"/>
      <c r="M68" s="9"/>
      <c r="N68" s="9"/>
      <c r="O68" s="9"/>
      <c r="P68" s="9"/>
      <c r="Q68" s="9"/>
      <c r="R68" s="9"/>
      <c r="S68" s="9"/>
      <c r="T68" s="9"/>
      <c r="U68" s="9"/>
      <c r="V68" s="9"/>
      <c r="W68" s="9"/>
      <c r="X68" s="9"/>
      <c r="Y68" s="9"/>
      <c r="Z68" s="9"/>
      <c r="AA68" s="9"/>
      <c r="AB68" s="9"/>
      <c r="AC68" s="9"/>
      <c r="AD68" s="9"/>
    </row>
    <row r="69" spans="10:30" ht="15.75" customHeight="1" x14ac:dyDescent="0.25">
      <c r="J69" s="9"/>
      <c r="K69" s="9"/>
      <c r="L69" s="9"/>
      <c r="M69" s="9"/>
      <c r="N69" s="9"/>
      <c r="O69" s="9"/>
      <c r="P69" s="9"/>
      <c r="Q69" s="9"/>
      <c r="R69" s="9"/>
      <c r="S69" s="9"/>
      <c r="T69" s="9"/>
      <c r="U69" s="9"/>
      <c r="V69" s="9"/>
      <c r="W69" s="9"/>
      <c r="X69" s="9"/>
      <c r="Y69" s="9"/>
      <c r="Z69" s="9"/>
      <c r="AA69" s="9"/>
      <c r="AB69" s="9"/>
      <c r="AC69" s="9"/>
      <c r="AD69" s="9"/>
    </row>
  </sheetData>
  <sheetProtection algorithmName="SHA-512" hashValue="+915BeFK/S+miKMFedGmZSSwlIXSAEDquFnMcXc4a+mxvynvkJSsLn4wxeRN3wyiLKk+4+xZmWTqR/USbMsPVg==" saltValue="It7HqEEulbrwi1pCZ2hw1g==" spinCount="100000" sheet="1" objects="1" scenarios="1" selectLockedCells="1"/>
  <printOptions horizontalCentered="1"/>
  <pageMargins left="0.5" right="0.5" top="0.5" bottom="0.5" header="0" footer="0"/>
  <pageSetup scale="7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G9 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59765625" defaultRowHeight="15" customHeight="1" x14ac:dyDescent="0.25"/>
  <cols>
    <col min="1" max="1" width="3.69921875" customWidth="1"/>
    <col min="2" max="2" width="43.69921875" customWidth="1"/>
    <col min="3" max="3" width="3.69921875" customWidth="1"/>
    <col min="4" max="4" width="21.69921875" customWidth="1"/>
    <col min="5" max="5" width="3.69921875" customWidth="1"/>
    <col min="6" max="6" width="25.59765625" customWidth="1"/>
    <col min="7" max="7" width="3.69921875" customWidth="1"/>
    <col min="8" max="8" width="28.09765625" customWidth="1"/>
    <col min="9" max="9" width="7.69921875" customWidth="1"/>
    <col min="10" max="10" width="2.5" customWidth="1"/>
    <col min="11" max="11" width="32.19921875" customWidth="1"/>
    <col min="12" max="12" width="2.5" customWidth="1"/>
    <col min="13" max="13" width="18.59765625" customWidth="1"/>
    <col min="14" max="26" width="7.69921875" customWidth="1"/>
  </cols>
  <sheetData>
    <row r="1" spans="1:26" x14ac:dyDescent="0.25">
      <c r="A1" s="118"/>
      <c r="B1" s="119"/>
      <c r="C1" s="119"/>
      <c r="D1" s="119"/>
      <c r="E1" s="119"/>
      <c r="F1" s="119"/>
      <c r="G1" s="119"/>
      <c r="H1" s="120"/>
      <c r="I1" s="9"/>
      <c r="J1" s="9"/>
      <c r="K1" s="2"/>
      <c r="L1" s="2"/>
      <c r="M1" s="2"/>
      <c r="N1" s="9"/>
      <c r="O1" s="9"/>
      <c r="P1" s="9"/>
      <c r="Q1" s="9"/>
      <c r="R1" s="9"/>
      <c r="S1" s="9"/>
      <c r="T1" s="9"/>
      <c r="U1" s="9"/>
      <c r="V1" s="9"/>
      <c r="W1" s="9"/>
      <c r="X1" s="9"/>
      <c r="Y1" s="9"/>
      <c r="Z1" s="9"/>
    </row>
    <row r="2" spans="1:26" x14ac:dyDescent="0.25">
      <c r="A2" s="103"/>
      <c r="B2" s="9"/>
      <c r="C2" s="9"/>
      <c r="D2" s="9"/>
      <c r="E2" s="9"/>
      <c r="F2" s="9"/>
      <c r="G2" s="9"/>
      <c r="H2" s="122"/>
      <c r="I2" s="9"/>
      <c r="J2" s="2"/>
      <c r="K2" s="2"/>
      <c r="L2" s="2"/>
      <c r="M2" s="2"/>
      <c r="N2" s="9"/>
      <c r="O2" s="9"/>
      <c r="P2" s="9"/>
      <c r="Q2" s="9"/>
      <c r="R2" s="9"/>
      <c r="S2" s="9"/>
      <c r="T2" s="9"/>
      <c r="U2" s="9"/>
      <c r="V2" s="9"/>
      <c r="W2" s="9"/>
      <c r="X2" s="9"/>
      <c r="Y2" s="9"/>
      <c r="Z2" s="9"/>
    </row>
    <row r="3" spans="1:26" ht="20.25" customHeight="1" x14ac:dyDescent="0.25">
      <c r="A3" s="103"/>
      <c r="B3" s="9"/>
      <c r="C3" s="9"/>
      <c r="D3" s="9"/>
      <c r="E3" s="9"/>
      <c r="F3" s="9"/>
      <c r="G3" s="9"/>
      <c r="H3" s="122"/>
      <c r="I3" s="9"/>
      <c r="J3" s="121"/>
      <c r="K3" s="158"/>
      <c r="L3" s="159"/>
      <c r="M3" s="2"/>
      <c r="N3" s="9"/>
      <c r="O3" s="9"/>
      <c r="P3" s="9"/>
      <c r="Q3" s="9"/>
      <c r="R3" s="9"/>
      <c r="S3" s="9"/>
      <c r="T3" s="9"/>
      <c r="U3" s="9"/>
      <c r="V3" s="9"/>
      <c r="W3" s="9"/>
      <c r="X3" s="9"/>
      <c r="Y3" s="9"/>
      <c r="Z3" s="9"/>
    </row>
    <row r="4" spans="1:26" x14ac:dyDescent="0.25">
      <c r="A4" s="38"/>
      <c r="B4" s="39"/>
      <c r="C4" s="39"/>
      <c r="D4" s="40" t="s">
        <v>147</v>
      </c>
      <c r="E4" s="39"/>
      <c r="F4" s="39"/>
      <c r="G4" s="39"/>
      <c r="H4" s="41"/>
      <c r="I4" s="9"/>
      <c r="J4" s="103"/>
      <c r="K4" s="2" t="s">
        <v>279</v>
      </c>
      <c r="L4" s="113"/>
      <c r="M4" s="2"/>
      <c r="N4" s="9"/>
      <c r="O4" s="9"/>
      <c r="P4" s="9"/>
      <c r="Q4" s="9"/>
      <c r="R4" s="9"/>
      <c r="S4" s="9"/>
      <c r="T4" s="9"/>
      <c r="U4" s="9"/>
      <c r="V4" s="9"/>
      <c r="W4" s="9"/>
      <c r="X4" s="9"/>
      <c r="Y4" s="9"/>
      <c r="Z4" s="9"/>
    </row>
    <row r="5" spans="1:26" x14ac:dyDescent="0.25">
      <c r="A5" s="160"/>
      <c r="B5" s="161"/>
      <c r="C5" s="161"/>
      <c r="D5" s="162" t="s">
        <v>280</v>
      </c>
      <c r="E5" s="161"/>
      <c r="F5" s="161"/>
      <c r="G5" s="161"/>
      <c r="H5" s="42"/>
      <c r="I5" s="9"/>
      <c r="J5" s="129"/>
      <c r="K5" s="115"/>
      <c r="L5" s="116"/>
      <c r="M5" s="2"/>
      <c r="N5" s="9"/>
      <c r="O5" s="9"/>
      <c r="P5" s="9"/>
      <c r="Q5" s="9"/>
      <c r="R5" s="9"/>
      <c r="S5" s="9"/>
      <c r="T5" s="9"/>
      <c r="U5" s="9"/>
      <c r="V5" s="9"/>
      <c r="W5" s="9"/>
      <c r="X5" s="9"/>
      <c r="Y5" s="9"/>
      <c r="Z5" s="9"/>
    </row>
    <row r="6" spans="1:26" x14ac:dyDescent="0.25">
      <c r="A6" s="103"/>
      <c r="B6" s="9"/>
      <c r="C6" s="9"/>
      <c r="D6" s="25"/>
      <c r="E6" s="9"/>
      <c r="F6" s="25"/>
      <c r="G6" s="25"/>
      <c r="H6" s="146"/>
      <c r="I6" s="9"/>
      <c r="J6" s="9"/>
      <c r="K6" s="9"/>
      <c r="L6" s="9"/>
      <c r="M6" s="9"/>
      <c r="N6" s="9"/>
      <c r="O6" s="9"/>
      <c r="P6" s="9"/>
      <c r="Q6" s="9"/>
      <c r="R6" s="9"/>
      <c r="S6" s="9"/>
      <c r="T6" s="9"/>
      <c r="U6" s="9"/>
      <c r="V6" s="9"/>
      <c r="W6" s="9"/>
      <c r="X6" s="9"/>
      <c r="Y6" s="9"/>
      <c r="Z6" s="9"/>
    </row>
    <row r="7" spans="1:26" x14ac:dyDescent="0.25">
      <c r="A7" s="103"/>
      <c r="B7" s="25" t="s">
        <v>281</v>
      </c>
      <c r="C7" s="9"/>
      <c r="D7" s="29" t="s">
        <v>282</v>
      </c>
      <c r="E7" s="9"/>
      <c r="F7" s="25" t="s">
        <v>283</v>
      </c>
      <c r="G7" s="9"/>
      <c r="H7" s="136" t="s">
        <v>284</v>
      </c>
      <c r="I7" s="9"/>
      <c r="J7" s="9"/>
      <c r="K7" s="9"/>
      <c r="L7" s="9"/>
      <c r="M7" s="9"/>
      <c r="N7" s="9"/>
      <c r="O7" s="9"/>
      <c r="P7" s="9"/>
      <c r="Q7" s="9"/>
      <c r="R7" s="9"/>
      <c r="S7" s="9"/>
      <c r="T7" s="9"/>
      <c r="U7" s="9"/>
      <c r="V7" s="9"/>
      <c r="W7" s="9"/>
      <c r="X7" s="9"/>
      <c r="Y7" s="9"/>
      <c r="Z7" s="9"/>
    </row>
    <row r="8" spans="1:26" ht="15.75" customHeight="1" x14ac:dyDescent="0.25">
      <c r="A8" s="103"/>
      <c r="B8" s="530"/>
      <c r="C8" s="9"/>
      <c r="D8" s="529"/>
      <c r="E8" s="9"/>
      <c r="F8" s="530"/>
      <c r="G8" s="9"/>
      <c r="H8" s="131">
        <f t="shared" ref="H8:H27" si="0">IF(F8="One Time",D8,IF(F8="Monthly",D8*12,IF(F8="Quarterly",D8*4,IF(F8="Annual",D8,0))))</f>
        <v>0</v>
      </c>
      <c r="I8" s="9"/>
      <c r="J8" s="35"/>
      <c r="K8" s="35"/>
      <c r="L8" s="35"/>
      <c r="M8" s="35"/>
      <c r="N8" s="9"/>
      <c r="O8" s="43"/>
      <c r="P8" s="43"/>
      <c r="Q8" s="43"/>
      <c r="R8" s="9"/>
      <c r="S8" s="9"/>
      <c r="T8" s="9"/>
      <c r="U8" s="9"/>
      <c r="V8" s="9"/>
      <c r="W8" s="9"/>
      <c r="X8" s="9"/>
      <c r="Y8" s="9"/>
      <c r="Z8" s="9"/>
    </row>
    <row r="9" spans="1:26" x14ac:dyDescent="0.25">
      <c r="A9" s="103"/>
      <c r="B9" s="530"/>
      <c r="C9" s="34"/>
      <c r="D9" s="529"/>
      <c r="E9" s="9"/>
      <c r="F9" s="530"/>
      <c r="G9" s="9"/>
      <c r="H9" s="131">
        <f t="shared" si="0"/>
        <v>0</v>
      </c>
      <c r="I9" s="9"/>
      <c r="J9" s="35"/>
      <c r="K9" s="35"/>
      <c r="L9" s="35"/>
      <c r="M9" s="35"/>
      <c r="N9" s="9"/>
      <c r="O9" s="43"/>
      <c r="P9" s="43"/>
      <c r="Q9" s="43"/>
      <c r="R9" s="9"/>
      <c r="S9" s="9"/>
      <c r="T9" s="9"/>
      <c r="U9" s="9"/>
      <c r="V9" s="9"/>
      <c r="W9" s="9"/>
      <c r="X9" s="9"/>
      <c r="Y9" s="9"/>
      <c r="Z9" s="9"/>
    </row>
    <row r="10" spans="1:26" x14ac:dyDescent="0.25">
      <c r="A10" s="103"/>
      <c r="B10" s="530"/>
      <c r="C10" s="34"/>
      <c r="D10" s="529"/>
      <c r="E10" s="9"/>
      <c r="F10" s="530"/>
      <c r="G10" s="9"/>
      <c r="H10" s="131">
        <f t="shared" si="0"/>
        <v>0</v>
      </c>
      <c r="I10" s="9"/>
      <c r="J10" s="9"/>
      <c r="K10" s="9"/>
      <c r="L10" s="9"/>
      <c r="M10" s="9"/>
      <c r="N10" s="9"/>
      <c r="O10" s="9"/>
      <c r="P10" s="9"/>
      <c r="Q10" s="9"/>
      <c r="R10" s="9"/>
      <c r="S10" s="9"/>
      <c r="T10" s="9"/>
      <c r="U10" s="9"/>
      <c r="V10" s="9"/>
      <c r="W10" s="9"/>
      <c r="X10" s="9"/>
      <c r="Y10" s="9"/>
      <c r="Z10" s="9"/>
    </row>
    <row r="11" spans="1:26" x14ac:dyDescent="0.25">
      <c r="A11" s="103"/>
      <c r="B11" s="530"/>
      <c r="C11" s="34"/>
      <c r="D11" s="529"/>
      <c r="E11" s="9"/>
      <c r="F11" s="530"/>
      <c r="G11" s="9"/>
      <c r="H11" s="131">
        <f t="shared" si="0"/>
        <v>0</v>
      </c>
      <c r="I11" s="9"/>
      <c r="J11" s="9"/>
      <c r="K11" s="9"/>
      <c r="L11" s="9"/>
      <c r="M11" s="9"/>
      <c r="N11" s="9"/>
      <c r="O11" s="9"/>
      <c r="P11" s="9"/>
      <c r="Q11" s="9"/>
      <c r="R11" s="9"/>
      <c r="S11" s="9"/>
      <c r="T11" s="9"/>
      <c r="U11" s="9"/>
      <c r="V11" s="9"/>
      <c r="W11" s="9"/>
      <c r="X11" s="9"/>
      <c r="Y11" s="9"/>
      <c r="Z11" s="9"/>
    </row>
    <row r="12" spans="1:26" x14ac:dyDescent="0.25">
      <c r="A12" s="103"/>
      <c r="B12" s="530"/>
      <c r="C12" s="34"/>
      <c r="D12" s="529"/>
      <c r="E12" s="9"/>
      <c r="F12" s="530"/>
      <c r="G12" s="9"/>
      <c r="H12" s="131">
        <f t="shared" si="0"/>
        <v>0</v>
      </c>
      <c r="I12" s="9"/>
      <c r="J12" s="9"/>
      <c r="K12" s="9"/>
      <c r="L12" s="9"/>
      <c r="M12" s="9"/>
      <c r="N12" s="9"/>
      <c r="O12" s="9"/>
      <c r="P12" s="9"/>
      <c r="Q12" s="9"/>
      <c r="R12" s="9"/>
      <c r="S12" s="9"/>
      <c r="T12" s="9"/>
      <c r="U12" s="9"/>
      <c r="V12" s="9"/>
      <c r="W12" s="9"/>
      <c r="X12" s="9"/>
      <c r="Y12" s="9"/>
      <c r="Z12" s="9"/>
    </row>
    <row r="13" spans="1:26" x14ac:dyDescent="0.25">
      <c r="A13" s="103"/>
      <c r="B13" s="530"/>
      <c r="C13" s="34"/>
      <c r="D13" s="529"/>
      <c r="E13" s="9"/>
      <c r="F13" s="530"/>
      <c r="G13" s="9"/>
      <c r="H13" s="131">
        <f t="shared" si="0"/>
        <v>0</v>
      </c>
      <c r="I13" s="9"/>
      <c r="J13" s="9"/>
      <c r="K13" s="9"/>
      <c r="L13" s="9"/>
      <c r="M13" s="9"/>
      <c r="N13" s="9"/>
      <c r="O13" s="9"/>
      <c r="P13" s="9"/>
      <c r="Q13" s="9"/>
      <c r="R13" s="9"/>
      <c r="S13" s="9"/>
      <c r="T13" s="9"/>
      <c r="U13" s="9"/>
      <c r="V13" s="9"/>
      <c r="W13" s="9"/>
      <c r="X13" s="9"/>
      <c r="Y13" s="9"/>
      <c r="Z13" s="9"/>
    </row>
    <row r="14" spans="1:26" x14ac:dyDescent="0.25">
      <c r="A14" s="103"/>
      <c r="B14" s="530"/>
      <c r="C14" s="34"/>
      <c r="D14" s="529"/>
      <c r="E14" s="9"/>
      <c r="F14" s="530"/>
      <c r="G14" s="9"/>
      <c r="H14" s="131">
        <f t="shared" si="0"/>
        <v>0</v>
      </c>
      <c r="I14" s="9"/>
      <c r="J14" s="9"/>
      <c r="K14" s="9"/>
      <c r="L14" s="9"/>
      <c r="M14" s="9"/>
      <c r="N14" s="9"/>
      <c r="O14" s="9"/>
      <c r="P14" s="9"/>
      <c r="Q14" s="9"/>
      <c r="R14" s="9"/>
      <c r="S14" s="9"/>
      <c r="T14" s="9"/>
      <c r="U14" s="9"/>
      <c r="V14" s="9"/>
      <c r="W14" s="9"/>
      <c r="X14" s="9"/>
      <c r="Y14" s="9"/>
      <c r="Z14" s="9"/>
    </row>
    <row r="15" spans="1:26" x14ac:dyDescent="0.25">
      <c r="A15" s="103"/>
      <c r="B15" s="530"/>
      <c r="C15" s="9"/>
      <c r="D15" s="529"/>
      <c r="E15" s="9"/>
      <c r="F15" s="530"/>
      <c r="G15" s="9"/>
      <c r="H15" s="131">
        <f t="shared" si="0"/>
        <v>0</v>
      </c>
      <c r="I15" s="9"/>
      <c r="J15" s="9"/>
      <c r="K15" s="9"/>
      <c r="L15" s="9"/>
      <c r="M15" s="9"/>
      <c r="N15" s="9"/>
      <c r="O15" s="9"/>
      <c r="P15" s="9"/>
      <c r="Q15" s="9"/>
      <c r="R15" s="9"/>
      <c r="S15" s="9"/>
      <c r="T15" s="9"/>
      <c r="U15" s="9"/>
      <c r="V15" s="9"/>
      <c r="W15" s="9"/>
      <c r="X15" s="9"/>
      <c r="Y15" s="9"/>
      <c r="Z15" s="9"/>
    </row>
    <row r="16" spans="1:26" x14ac:dyDescent="0.25">
      <c r="A16" s="103"/>
      <c r="B16" s="530"/>
      <c r="C16" s="9"/>
      <c r="D16" s="529"/>
      <c r="E16" s="9"/>
      <c r="F16" s="530"/>
      <c r="G16" s="9"/>
      <c r="H16" s="131">
        <f t="shared" si="0"/>
        <v>0</v>
      </c>
      <c r="I16" s="9"/>
      <c r="J16" s="9"/>
      <c r="K16" s="9"/>
      <c r="L16" s="9"/>
      <c r="M16" s="9"/>
      <c r="N16" s="9"/>
      <c r="O16" s="9"/>
      <c r="P16" s="9"/>
      <c r="Q16" s="9"/>
      <c r="R16" s="9"/>
      <c r="S16" s="9"/>
      <c r="T16" s="9"/>
      <c r="U16" s="9"/>
      <c r="V16" s="9"/>
      <c r="W16" s="9"/>
      <c r="X16" s="9"/>
      <c r="Y16" s="9"/>
      <c r="Z16" s="9"/>
    </row>
    <row r="17" spans="1:26" x14ac:dyDescent="0.25">
      <c r="A17" s="103"/>
      <c r="B17" s="530"/>
      <c r="C17" s="9"/>
      <c r="D17" s="529"/>
      <c r="E17" s="9"/>
      <c r="F17" s="530"/>
      <c r="G17" s="9"/>
      <c r="H17" s="131">
        <f t="shared" si="0"/>
        <v>0</v>
      </c>
      <c r="I17" s="9"/>
      <c r="J17" s="9"/>
      <c r="K17" s="9"/>
      <c r="L17" s="9"/>
      <c r="M17" s="9"/>
      <c r="N17" s="9"/>
      <c r="O17" s="9"/>
      <c r="P17" s="9"/>
      <c r="Q17" s="9"/>
      <c r="R17" s="9"/>
      <c r="S17" s="9"/>
      <c r="T17" s="9"/>
      <c r="U17" s="9"/>
      <c r="V17" s="9"/>
      <c r="W17" s="9"/>
      <c r="X17" s="9"/>
      <c r="Y17" s="9"/>
      <c r="Z17" s="9"/>
    </row>
    <row r="18" spans="1:26" x14ac:dyDescent="0.25">
      <c r="A18" s="103"/>
      <c r="B18" s="530"/>
      <c r="C18" s="9"/>
      <c r="D18" s="529"/>
      <c r="E18" s="9"/>
      <c r="F18" s="530"/>
      <c r="G18" s="9"/>
      <c r="H18" s="131">
        <f t="shared" si="0"/>
        <v>0</v>
      </c>
      <c r="I18" s="9"/>
      <c r="J18" s="9"/>
      <c r="K18" s="9"/>
      <c r="L18" s="9"/>
      <c r="M18" s="9"/>
      <c r="N18" s="9"/>
      <c r="O18" s="9"/>
      <c r="P18" s="9"/>
      <c r="Q18" s="9"/>
      <c r="R18" s="9"/>
      <c r="S18" s="9"/>
      <c r="T18" s="9"/>
      <c r="U18" s="9"/>
      <c r="V18" s="9"/>
      <c r="W18" s="9"/>
      <c r="X18" s="9"/>
      <c r="Y18" s="9"/>
      <c r="Z18" s="9"/>
    </row>
    <row r="19" spans="1:26" x14ac:dyDescent="0.25">
      <c r="A19" s="103"/>
      <c r="B19" s="530"/>
      <c r="C19" s="9"/>
      <c r="D19" s="529"/>
      <c r="E19" s="9"/>
      <c r="F19" s="530"/>
      <c r="G19" s="9"/>
      <c r="H19" s="131">
        <f t="shared" si="0"/>
        <v>0</v>
      </c>
      <c r="I19" s="9"/>
      <c r="J19" s="9"/>
      <c r="K19" s="9"/>
      <c r="L19" s="9"/>
      <c r="M19" s="9"/>
      <c r="N19" s="9"/>
      <c r="O19" s="9"/>
      <c r="P19" s="9"/>
      <c r="Q19" s="9"/>
      <c r="R19" s="9"/>
      <c r="S19" s="9"/>
      <c r="T19" s="9"/>
      <c r="U19" s="9"/>
      <c r="V19" s="9"/>
      <c r="W19" s="9"/>
      <c r="X19" s="9"/>
      <c r="Y19" s="9"/>
      <c r="Z19" s="9"/>
    </row>
    <row r="20" spans="1:26" x14ac:dyDescent="0.25">
      <c r="A20" s="103"/>
      <c r="B20" s="530"/>
      <c r="C20" s="9"/>
      <c r="D20" s="529"/>
      <c r="E20" s="9"/>
      <c r="F20" s="530"/>
      <c r="G20" s="9"/>
      <c r="H20" s="131">
        <f t="shared" si="0"/>
        <v>0</v>
      </c>
      <c r="I20" s="9"/>
      <c r="J20" s="9"/>
      <c r="K20" s="9"/>
      <c r="L20" s="9"/>
      <c r="M20" s="9"/>
      <c r="N20" s="9"/>
      <c r="O20" s="9"/>
      <c r="P20" s="9"/>
      <c r="Q20" s="9"/>
      <c r="R20" s="9"/>
      <c r="S20" s="9"/>
      <c r="T20" s="9"/>
      <c r="U20" s="9"/>
      <c r="V20" s="9"/>
      <c r="W20" s="9"/>
      <c r="X20" s="9"/>
      <c r="Y20" s="9"/>
      <c r="Z20" s="9"/>
    </row>
    <row r="21" spans="1:26" ht="15.75" customHeight="1" x14ac:dyDescent="0.25">
      <c r="A21" s="103"/>
      <c r="B21" s="530"/>
      <c r="C21" s="9"/>
      <c r="D21" s="529"/>
      <c r="E21" s="9"/>
      <c r="F21" s="530"/>
      <c r="G21" s="9"/>
      <c r="H21" s="131">
        <f t="shared" si="0"/>
        <v>0</v>
      </c>
      <c r="I21" s="9"/>
      <c r="J21" s="9"/>
      <c r="K21" s="9"/>
      <c r="L21" s="9"/>
      <c r="M21" s="9"/>
      <c r="N21" s="9"/>
      <c r="O21" s="9"/>
      <c r="P21" s="9"/>
      <c r="Q21" s="9"/>
      <c r="R21" s="9"/>
      <c r="S21" s="9"/>
      <c r="T21" s="9"/>
      <c r="U21" s="9"/>
      <c r="V21" s="9"/>
      <c r="W21" s="9"/>
      <c r="X21" s="9"/>
      <c r="Y21" s="9"/>
      <c r="Z21" s="9"/>
    </row>
    <row r="22" spans="1:26" ht="15" customHeight="1" x14ac:dyDescent="0.25">
      <c r="A22" s="155"/>
      <c r="B22" s="530"/>
      <c r="C22" s="9"/>
      <c r="D22" s="529"/>
      <c r="E22" s="9"/>
      <c r="F22" s="530"/>
      <c r="G22" s="9"/>
      <c r="H22" s="131">
        <f t="shared" si="0"/>
        <v>0</v>
      </c>
      <c r="I22" s="9"/>
      <c r="J22" s="9"/>
      <c r="K22" s="9"/>
      <c r="L22" s="9"/>
      <c r="M22" s="9"/>
      <c r="N22" s="9"/>
      <c r="O22" s="9"/>
      <c r="P22" s="9"/>
      <c r="Q22" s="9"/>
      <c r="R22" s="9"/>
      <c r="S22" s="9"/>
      <c r="T22" s="9"/>
      <c r="U22" s="9"/>
      <c r="V22" s="9"/>
      <c r="W22" s="9"/>
      <c r="X22" s="9"/>
      <c r="Y22" s="9"/>
      <c r="Z22" s="9"/>
    </row>
    <row r="23" spans="1:26" ht="15" customHeight="1" x14ac:dyDescent="0.25">
      <c r="A23" s="155"/>
      <c r="B23" s="530"/>
      <c r="C23" s="9"/>
      <c r="D23" s="529"/>
      <c r="E23" s="9"/>
      <c r="F23" s="530"/>
      <c r="G23" s="9"/>
      <c r="H23" s="131">
        <f t="shared" si="0"/>
        <v>0</v>
      </c>
      <c r="I23" s="9"/>
      <c r="J23" s="9"/>
      <c r="K23" s="9"/>
      <c r="L23" s="9"/>
      <c r="M23" s="9"/>
      <c r="N23" s="9"/>
      <c r="O23" s="9"/>
      <c r="P23" s="9"/>
      <c r="Q23" s="9"/>
      <c r="R23" s="9"/>
      <c r="S23" s="9"/>
      <c r="T23" s="9"/>
      <c r="U23" s="9"/>
      <c r="V23" s="9"/>
      <c r="W23" s="9"/>
      <c r="X23" s="9"/>
      <c r="Y23" s="9"/>
      <c r="Z23" s="9"/>
    </row>
    <row r="24" spans="1:26" ht="15.75" customHeight="1" x14ac:dyDescent="0.25">
      <c r="A24" s="103"/>
      <c r="B24" s="530"/>
      <c r="C24" s="9"/>
      <c r="D24" s="529"/>
      <c r="E24" s="9"/>
      <c r="F24" s="530"/>
      <c r="G24" s="9"/>
      <c r="H24" s="131">
        <f t="shared" si="0"/>
        <v>0</v>
      </c>
      <c r="I24" s="9"/>
      <c r="J24" s="9"/>
      <c r="K24" s="9"/>
      <c r="L24" s="9"/>
      <c r="M24" s="9"/>
      <c r="N24" s="9"/>
      <c r="O24" s="9"/>
      <c r="P24" s="9"/>
      <c r="Q24" s="9"/>
      <c r="R24" s="9"/>
      <c r="S24" s="9"/>
      <c r="T24" s="9"/>
      <c r="U24" s="9"/>
      <c r="V24" s="9"/>
      <c r="W24" s="9"/>
      <c r="X24" s="9"/>
      <c r="Y24" s="9"/>
      <c r="Z24" s="9"/>
    </row>
    <row r="25" spans="1:26" ht="15.75" customHeight="1" x14ac:dyDescent="0.25">
      <c r="A25" s="163"/>
      <c r="B25" s="530"/>
      <c r="C25" s="9"/>
      <c r="D25" s="529"/>
      <c r="E25" s="9"/>
      <c r="F25" s="530"/>
      <c r="G25" s="9"/>
      <c r="H25" s="131">
        <f t="shared" si="0"/>
        <v>0</v>
      </c>
      <c r="I25" s="9"/>
      <c r="J25" s="9"/>
      <c r="K25" s="9"/>
      <c r="L25" s="9"/>
      <c r="M25" s="9"/>
      <c r="N25" s="9"/>
      <c r="O25" s="9"/>
      <c r="P25" s="9"/>
      <c r="Q25" s="9"/>
      <c r="R25" s="9"/>
      <c r="S25" s="9"/>
      <c r="T25" s="9"/>
      <c r="U25" s="9"/>
      <c r="V25" s="9"/>
      <c r="W25" s="9"/>
      <c r="X25" s="9"/>
      <c r="Y25" s="9"/>
      <c r="Z25" s="9"/>
    </row>
    <row r="26" spans="1:26" ht="15.75" customHeight="1" x14ac:dyDescent="0.25">
      <c r="A26" s="103"/>
      <c r="B26" s="530"/>
      <c r="C26" s="9"/>
      <c r="D26" s="529"/>
      <c r="E26" s="9"/>
      <c r="F26" s="530"/>
      <c r="G26" s="9"/>
      <c r="H26" s="131">
        <f t="shared" si="0"/>
        <v>0</v>
      </c>
      <c r="I26" s="9"/>
      <c r="J26" s="9"/>
      <c r="K26" s="9"/>
      <c r="L26" s="9"/>
      <c r="M26" s="9"/>
      <c r="N26" s="9"/>
      <c r="O26" s="9"/>
      <c r="P26" s="9"/>
      <c r="Q26" s="9"/>
      <c r="R26" s="9"/>
      <c r="S26" s="9"/>
      <c r="T26" s="9"/>
      <c r="U26" s="9"/>
      <c r="V26" s="9"/>
      <c r="W26" s="9"/>
      <c r="X26" s="9"/>
      <c r="Y26" s="9"/>
      <c r="Z26" s="9"/>
    </row>
    <row r="27" spans="1:26" ht="15.75" customHeight="1" x14ac:dyDescent="0.25">
      <c r="A27" s="103"/>
      <c r="B27" s="530"/>
      <c r="C27" s="44"/>
      <c r="D27" s="529"/>
      <c r="E27" s="9"/>
      <c r="F27" s="530"/>
      <c r="G27" s="9"/>
      <c r="H27" s="131">
        <f t="shared" si="0"/>
        <v>0</v>
      </c>
      <c r="I27" s="9"/>
      <c r="J27" s="9"/>
      <c r="K27" s="9"/>
      <c r="L27" s="9"/>
      <c r="M27" s="9"/>
      <c r="N27" s="9"/>
      <c r="O27" s="9"/>
      <c r="P27" s="9"/>
      <c r="Q27" s="9"/>
      <c r="R27" s="9"/>
      <c r="S27" s="9"/>
      <c r="T27" s="9"/>
      <c r="U27" s="9"/>
      <c r="V27" s="9"/>
      <c r="W27" s="9"/>
      <c r="X27" s="9"/>
      <c r="Y27" s="9"/>
      <c r="Z27" s="9"/>
    </row>
    <row r="28" spans="1:26" ht="15.75" customHeight="1" x14ac:dyDescent="0.25">
      <c r="A28" s="164"/>
      <c r="B28" s="45"/>
      <c r="C28" s="45"/>
      <c r="D28" s="45"/>
      <c r="E28" s="45"/>
      <c r="F28" s="45"/>
      <c r="G28" s="29"/>
      <c r="H28" s="136"/>
      <c r="I28" s="9"/>
      <c r="J28" s="9"/>
      <c r="K28" s="9"/>
      <c r="L28" s="9"/>
      <c r="M28" s="9"/>
      <c r="N28" s="9"/>
      <c r="O28" s="9"/>
      <c r="P28" s="9"/>
      <c r="Q28" s="9"/>
      <c r="R28" s="9"/>
      <c r="S28" s="9"/>
      <c r="T28" s="9"/>
      <c r="U28" s="9"/>
      <c r="V28" s="9"/>
      <c r="W28" s="9"/>
      <c r="X28" s="9"/>
      <c r="Y28" s="9"/>
      <c r="Z28" s="9"/>
    </row>
    <row r="29" spans="1:26" ht="15.75" customHeight="1" x14ac:dyDescent="0.25">
      <c r="A29" s="156"/>
      <c r="B29" s="35"/>
      <c r="C29" s="9"/>
      <c r="D29" s="9"/>
      <c r="E29" s="9"/>
      <c r="F29" s="45" t="s">
        <v>285</v>
      </c>
      <c r="G29" s="45"/>
      <c r="H29" s="131">
        <f>IF(SUM(H8:H27)&gt;0,SUM(H8:H27),0)</f>
        <v>0</v>
      </c>
      <c r="I29" s="9"/>
      <c r="J29" s="9"/>
      <c r="K29" s="9"/>
      <c r="L29" s="9"/>
      <c r="M29" s="9"/>
      <c r="N29" s="9"/>
      <c r="O29" s="9"/>
      <c r="P29" s="9"/>
      <c r="Q29" s="9"/>
      <c r="R29" s="9"/>
      <c r="S29" s="9"/>
      <c r="T29" s="9"/>
      <c r="U29" s="9"/>
      <c r="V29" s="9"/>
      <c r="W29" s="9"/>
      <c r="X29" s="9"/>
      <c r="Y29" s="9"/>
      <c r="Z29" s="9"/>
    </row>
    <row r="30" spans="1:26" ht="15.75" customHeight="1" x14ac:dyDescent="0.25">
      <c r="A30" s="156"/>
      <c r="B30" s="35"/>
      <c r="D30" s="9"/>
      <c r="G30" s="9"/>
      <c r="H30" s="165"/>
      <c r="I30" s="9"/>
      <c r="J30" s="9"/>
      <c r="K30" s="9"/>
      <c r="L30" s="9"/>
      <c r="M30" s="9"/>
      <c r="N30" s="9"/>
      <c r="O30" s="9"/>
      <c r="P30" s="9"/>
      <c r="Q30" s="9"/>
      <c r="R30" s="9"/>
      <c r="S30" s="9"/>
      <c r="T30" s="9"/>
      <c r="U30" s="9"/>
      <c r="V30" s="9"/>
      <c r="W30" s="9"/>
      <c r="X30" s="9"/>
      <c r="Y30" s="9"/>
      <c r="Z30" s="9"/>
    </row>
    <row r="31" spans="1:26" ht="15.75" customHeight="1" x14ac:dyDescent="0.25">
      <c r="A31" s="103"/>
      <c r="B31" s="9"/>
      <c r="C31" s="9"/>
      <c r="D31" s="9"/>
      <c r="F31" s="44" t="s">
        <v>286</v>
      </c>
      <c r="G31" s="9"/>
      <c r="H31" s="165"/>
      <c r="I31" s="9"/>
      <c r="J31" s="9"/>
      <c r="K31" s="9"/>
      <c r="L31" s="9"/>
      <c r="M31" s="9"/>
      <c r="N31" s="9"/>
      <c r="O31" s="9"/>
      <c r="P31" s="9"/>
      <c r="Q31" s="9"/>
      <c r="R31" s="9"/>
      <c r="S31" s="9"/>
      <c r="T31" s="9"/>
      <c r="U31" s="9"/>
      <c r="V31" s="9"/>
      <c r="W31" s="9"/>
      <c r="X31" s="9"/>
      <c r="Y31" s="9"/>
      <c r="Z31" s="9"/>
    </row>
    <row r="32" spans="1:26" ht="15.75" customHeight="1" x14ac:dyDescent="0.25">
      <c r="A32" s="103"/>
      <c r="B32" s="9"/>
      <c r="C32" s="9"/>
      <c r="D32" s="9"/>
      <c r="E32" s="9"/>
      <c r="F32" s="9"/>
      <c r="G32" s="9"/>
      <c r="H32" s="165"/>
      <c r="I32" s="9"/>
      <c r="J32" s="9"/>
      <c r="K32" s="9"/>
      <c r="L32" s="9"/>
      <c r="M32" s="9"/>
      <c r="N32" s="9"/>
      <c r="O32" s="9"/>
      <c r="P32" s="9"/>
      <c r="Q32" s="9"/>
      <c r="R32" s="9"/>
      <c r="S32" s="9"/>
      <c r="T32" s="9"/>
      <c r="U32" s="9"/>
      <c r="V32" s="9"/>
      <c r="W32" s="9"/>
      <c r="X32" s="9"/>
      <c r="Y32" s="9"/>
      <c r="Z32" s="9"/>
    </row>
    <row r="33" spans="1:26" ht="15.75" customHeight="1" x14ac:dyDescent="0.25">
      <c r="A33" s="103"/>
      <c r="B33" s="9"/>
      <c r="C33" s="9"/>
      <c r="D33" s="9"/>
      <c r="E33" s="9"/>
      <c r="F33" s="9"/>
      <c r="G33" s="9"/>
      <c r="H33" s="165"/>
      <c r="I33" s="9"/>
      <c r="J33" s="9"/>
      <c r="K33" s="9"/>
      <c r="L33" s="9"/>
      <c r="M33" s="9"/>
      <c r="N33" s="9"/>
      <c r="O33" s="9"/>
      <c r="P33" s="9"/>
      <c r="Q33" s="9"/>
      <c r="R33" s="9"/>
      <c r="S33" s="9"/>
      <c r="T33" s="9"/>
      <c r="U33" s="9"/>
      <c r="V33" s="9"/>
      <c r="W33" s="9"/>
      <c r="X33" s="9"/>
      <c r="Y33" s="9"/>
      <c r="Z33" s="9"/>
    </row>
    <row r="34" spans="1:26" ht="15.75" customHeight="1" x14ac:dyDescent="0.25">
      <c r="A34" s="308"/>
      <c r="B34" s="309" t="str">
        <f>IF('Patient Information'!B5&gt;0,'Patient Information'!B5,"")</f>
        <v/>
      </c>
      <c r="C34" s="18"/>
      <c r="D34" s="18"/>
      <c r="E34" s="18"/>
      <c r="F34" s="18"/>
      <c r="G34" s="46"/>
      <c r="H34" s="293" t="str">
        <f>IF('Patient Information'!B8&gt;0,'Patient Information'!B8,"")</f>
        <v/>
      </c>
      <c r="I34" s="9"/>
      <c r="J34" s="9"/>
      <c r="K34" s="9"/>
      <c r="L34" s="9"/>
      <c r="M34" s="9"/>
      <c r="N34" s="9"/>
      <c r="O34" s="9"/>
      <c r="P34" s="9"/>
      <c r="Q34" s="9"/>
      <c r="R34" s="9"/>
      <c r="S34" s="9"/>
      <c r="T34" s="9"/>
      <c r="U34" s="9"/>
      <c r="V34" s="9"/>
      <c r="W34" s="9"/>
      <c r="X34" s="9"/>
      <c r="Y34" s="9"/>
      <c r="Z34" s="9"/>
    </row>
    <row r="35" spans="1:26" ht="15.75" customHeight="1" x14ac:dyDescent="0.25">
      <c r="A35" s="148" t="s">
        <v>212</v>
      </c>
      <c r="B35" s="130"/>
      <c r="C35" s="130"/>
      <c r="D35" s="130"/>
      <c r="E35" s="130"/>
      <c r="F35" s="130"/>
      <c r="G35" s="166"/>
      <c r="H35" s="167" t="s">
        <v>213</v>
      </c>
      <c r="I35" s="9"/>
      <c r="J35" s="9"/>
      <c r="K35" s="9"/>
      <c r="L35" s="9"/>
      <c r="M35" s="9"/>
      <c r="N35" s="9"/>
      <c r="O35" s="9"/>
      <c r="P35" s="9"/>
      <c r="Q35" s="9"/>
      <c r="R35" s="9"/>
      <c r="S35" s="9"/>
      <c r="T35" s="9"/>
      <c r="U35" s="9"/>
      <c r="V35" s="9"/>
      <c r="W35" s="9"/>
      <c r="X35" s="9"/>
      <c r="Y35" s="9"/>
      <c r="Z35" s="9"/>
    </row>
    <row r="36" spans="1:26" ht="15.75" customHeight="1" x14ac:dyDescent="0.25">
      <c r="A36" s="156"/>
      <c r="B36" s="35"/>
      <c r="C36" s="9"/>
      <c r="D36" s="9"/>
      <c r="E36" s="9"/>
      <c r="F36" s="9"/>
      <c r="G36" s="9"/>
      <c r="H36" s="165"/>
      <c r="I36" s="9"/>
      <c r="J36" s="9"/>
      <c r="K36" s="9"/>
      <c r="L36" s="9"/>
      <c r="M36" s="9"/>
      <c r="N36" s="9"/>
      <c r="O36" s="9"/>
      <c r="P36" s="9"/>
      <c r="Q36" s="9"/>
      <c r="R36" s="9"/>
      <c r="S36" s="9"/>
      <c r="T36" s="9"/>
      <c r="U36" s="9"/>
      <c r="V36" s="9"/>
      <c r="W36" s="9"/>
      <c r="X36" s="9"/>
      <c r="Y36" s="9"/>
      <c r="Z36" s="9"/>
    </row>
    <row r="37" spans="1:26" ht="15.75" customHeight="1" x14ac:dyDescent="0.25">
      <c r="A37" s="47" t="str">
        <f>IF('Patient Information'!B6&gt;0,'Patient Information'!B6,"")</f>
        <v/>
      </c>
      <c r="B37" s="48"/>
      <c r="C37" s="9"/>
      <c r="D37" s="9"/>
      <c r="E37" s="9"/>
      <c r="F37" s="9"/>
      <c r="G37" s="31"/>
      <c r="H37" s="168" t="str">
        <f>IF('Patient Information'!B7="","",'Patient Information'!B7)</f>
        <v/>
      </c>
      <c r="I37" s="9"/>
      <c r="J37" s="9"/>
      <c r="K37" s="9"/>
      <c r="L37" s="9"/>
      <c r="M37" s="9"/>
      <c r="N37" s="9"/>
      <c r="O37" s="9"/>
      <c r="P37" s="9"/>
      <c r="Q37" s="9"/>
      <c r="R37" s="9"/>
      <c r="S37" s="9"/>
      <c r="T37" s="9"/>
      <c r="U37" s="9"/>
      <c r="V37" s="9"/>
      <c r="W37" s="9"/>
      <c r="X37" s="9"/>
      <c r="Y37" s="9"/>
      <c r="Z37" s="9"/>
    </row>
    <row r="38" spans="1:26" ht="15.75" customHeight="1" x14ac:dyDescent="0.25">
      <c r="A38" s="148" t="s">
        <v>218</v>
      </c>
      <c r="B38" s="130"/>
      <c r="C38" s="130"/>
      <c r="D38" s="130"/>
      <c r="E38" s="130"/>
      <c r="F38" s="130"/>
      <c r="G38" s="166"/>
      <c r="H38" s="167" t="s">
        <v>219</v>
      </c>
      <c r="I38" s="9"/>
      <c r="J38" s="9"/>
      <c r="K38" s="9"/>
      <c r="L38" s="9"/>
      <c r="M38" s="9"/>
      <c r="N38" s="9"/>
      <c r="O38" s="9"/>
      <c r="P38" s="9"/>
      <c r="Q38" s="9"/>
      <c r="R38" s="9"/>
      <c r="S38" s="9"/>
      <c r="T38" s="9"/>
      <c r="U38" s="9"/>
      <c r="V38" s="9"/>
      <c r="W38" s="9"/>
      <c r="X38" s="9"/>
      <c r="Y38" s="9"/>
      <c r="Z38" s="9"/>
    </row>
    <row r="39" spans="1:26" ht="15.75" customHeight="1" x14ac:dyDescent="0.25">
      <c r="A39" s="103"/>
      <c r="B39" s="9"/>
      <c r="C39" s="9"/>
      <c r="D39" s="9"/>
      <c r="E39" s="9"/>
      <c r="F39" s="9"/>
      <c r="G39" s="9"/>
      <c r="H39" s="122"/>
      <c r="I39" s="9"/>
      <c r="J39" s="9"/>
      <c r="K39" s="9"/>
      <c r="L39" s="9"/>
      <c r="M39" s="9"/>
      <c r="N39" s="9"/>
      <c r="O39" s="9"/>
      <c r="P39" s="9"/>
      <c r="Q39" s="9"/>
      <c r="R39" s="9"/>
      <c r="S39" s="9"/>
      <c r="T39" s="9"/>
      <c r="U39" s="9"/>
      <c r="V39" s="9"/>
      <c r="W39" s="9"/>
      <c r="X39" s="9"/>
      <c r="Y39" s="9"/>
      <c r="Z39" s="9"/>
    </row>
    <row r="40" spans="1:26" ht="15.75" customHeight="1" x14ac:dyDescent="0.25">
      <c r="A40" s="156"/>
      <c r="B40" s="35"/>
      <c r="C40" s="9"/>
      <c r="D40" s="9"/>
      <c r="E40" s="9"/>
      <c r="F40" s="9"/>
      <c r="G40" s="9"/>
      <c r="H40" s="169"/>
      <c r="I40" s="9"/>
      <c r="J40" s="9"/>
      <c r="K40" s="9"/>
      <c r="L40" s="9"/>
      <c r="M40" s="9"/>
      <c r="N40" s="9"/>
      <c r="O40" s="9"/>
      <c r="P40" s="9"/>
      <c r="Q40" s="9"/>
      <c r="R40" s="9"/>
      <c r="S40" s="9"/>
      <c r="T40" s="9"/>
      <c r="U40" s="9"/>
      <c r="V40" s="9"/>
      <c r="W40" s="9"/>
      <c r="X40" s="9"/>
      <c r="Y40" s="9"/>
      <c r="Z40" s="9"/>
    </row>
    <row r="41" spans="1:26" ht="15" customHeight="1" thickBot="1" x14ac:dyDescent="0.3">
      <c r="A41" s="151" t="str">
        <f>"Version" &amp;" " &amp;'Background Information'!B1</f>
        <v>Version 3</v>
      </c>
      <c r="B41" s="152"/>
      <c r="C41" s="145"/>
      <c r="D41" s="145"/>
      <c r="E41" s="145"/>
      <c r="F41" s="145"/>
      <c r="G41" s="145"/>
      <c r="H41" s="170"/>
      <c r="I41" s="9"/>
      <c r="J41" s="9"/>
      <c r="K41" s="9"/>
      <c r="L41" s="9"/>
      <c r="M41" s="9"/>
      <c r="N41" s="9"/>
      <c r="O41" s="9"/>
      <c r="P41" s="9"/>
      <c r="Q41" s="9"/>
      <c r="R41" s="9"/>
      <c r="S41" s="9"/>
      <c r="T41" s="9"/>
      <c r="U41" s="9"/>
      <c r="V41" s="9"/>
      <c r="W41" s="9"/>
      <c r="X41" s="9"/>
      <c r="Y41" s="9"/>
      <c r="Z41" s="9"/>
    </row>
    <row r="42" spans="1:26" ht="15.75" customHeight="1" x14ac:dyDescent="0.25">
      <c r="A42" s="154" t="s">
        <v>287</v>
      </c>
      <c r="B42" s="154"/>
      <c r="C42" s="154"/>
      <c r="D42" s="157"/>
      <c r="E42" s="154"/>
      <c r="F42" s="154"/>
      <c r="G42" s="154"/>
      <c r="H42" s="154"/>
      <c r="I42" s="9"/>
      <c r="J42" s="9"/>
      <c r="K42" s="9"/>
      <c r="L42" s="9"/>
      <c r="M42" s="9"/>
      <c r="N42" s="9"/>
      <c r="O42" s="9"/>
      <c r="P42" s="9"/>
      <c r="Q42" s="9"/>
      <c r="R42" s="9"/>
      <c r="S42" s="9"/>
      <c r="T42" s="9"/>
      <c r="U42" s="9"/>
      <c r="V42" s="9"/>
      <c r="W42" s="9"/>
      <c r="X42" s="9"/>
      <c r="Y42" s="9"/>
      <c r="Z42" s="9"/>
    </row>
    <row r="43" spans="1:26" ht="15.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x14ac:dyDescent="0.25">
      <c r="I44" s="9"/>
      <c r="J44" s="9"/>
      <c r="K44" s="9"/>
      <c r="L44" s="9"/>
      <c r="M44" s="9"/>
      <c r="N44" s="9"/>
      <c r="O44" s="9"/>
      <c r="P44" s="9"/>
      <c r="Q44" s="9"/>
      <c r="R44" s="9"/>
      <c r="S44" s="9"/>
      <c r="T44" s="9"/>
      <c r="U44" s="9"/>
      <c r="V44" s="9"/>
      <c r="W44" s="9"/>
      <c r="X44" s="9"/>
      <c r="Y44" s="9"/>
      <c r="Z44" s="9"/>
    </row>
    <row r="45" spans="1:26" ht="15.75" customHeight="1" x14ac:dyDescent="0.25">
      <c r="I45" s="9"/>
      <c r="J45" s="9"/>
      <c r="K45" s="9"/>
      <c r="L45" s="9"/>
      <c r="M45" s="9"/>
      <c r="N45" s="9"/>
      <c r="O45" s="9"/>
      <c r="P45" s="9"/>
      <c r="Q45" s="9"/>
      <c r="R45" s="9"/>
      <c r="S45" s="9"/>
      <c r="T45" s="9"/>
      <c r="U45" s="9"/>
      <c r="V45" s="9"/>
      <c r="W45" s="9"/>
      <c r="X45" s="9"/>
      <c r="Y45" s="9"/>
      <c r="Z45" s="9"/>
    </row>
    <row r="46" spans="1:26" ht="15.75" customHeight="1" x14ac:dyDescent="0.25">
      <c r="I46" s="9"/>
      <c r="J46" s="9"/>
      <c r="K46" s="9"/>
      <c r="L46" s="9"/>
      <c r="M46" s="9"/>
      <c r="N46" s="9"/>
      <c r="O46" s="9"/>
      <c r="P46" s="9"/>
      <c r="Q46" s="9"/>
      <c r="R46" s="9"/>
      <c r="S46" s="9"/>
      <c r="T46" s="9"/>
      <c r="U46" s="9"/>
      <c r="V46" s="9"/>
      <c r="W46" s="9"/>
      <c r="X46" s="9"/>
      <c r="Y46" s="9"/>
      <c r="Z46" s="9"/>
    </row>
  </sheetData>
  <sheetProtection algorithmName="SHA-512" hashValue="/fDLCDf/ZftlIUuD1TAh1V4NmBQPFzoQALBegYyGb3+t53F5oldlCcnqvmKQ/4MXvi51dPiCvwt3SnoUnvRdyg==" saltValue="g/b5x+g/+IhBFQrjaTsaBQ==" spinCount="100000" sheet="1" objects="1" scenarios="1" selectLockedCells="1"/>
  <pageMargins left="0.7" right="0.7" top="0.75" bottom="0.75" header="0" footer="0"/>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ltText="Patient/Guardian declares they have no deductions checkbox">
                <anchor moveWithCells="1">
                  <from>
                    <xdr:col>5</xdr:col>
                    <xdr:colOff>1943100</xdr:colOff>
                    <xdr:row>29</xdr:row>
                    <xdr:rowOff>190500</xdr:rowOff>
                  </from>
                  <to>
                    <xdr:col>7</xdr:col>
                    <xdr:colOff>7620</xdr:colOff>
                    <xdr:row>31</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Information'!$F$24:$F$27</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79"/>
  <sheetViews>
    <sheetView showGridLines="0" showRowColHeaders="0" zoomScaleNormal="100" workbookViewId="0">
      <selection activeCell="K12" sqref="K12"/>
    </sheetView>
  </sheetViews>
  <sheetFormatPr defaultColWidth="12.59765625" defaultRowHeight="15" customHeight="1" x14ac:dyDescent="0.25"/>
  <cols>
    <col min="1" max="1" width="2.5" customWidth="1"/>
    <col min="2" max="2" width="16.3984375" customWidth="1"/>
    <col min="3" max="3" width="18.59765625" customWidth="1"/>
    <col min="4" max="4" width="4.69921875" customWidth="1"/>
    <col min="5" max="5" width="17.59765625" customWidth="1"/>
    <col min="6" max="6" width="4.69921875" customWidth="1"/>
    <col min="7" max="7" width="13.8984375" customWidth="1"/>
    <col min="8" max="8" width="3.5" customWidth="1"/>
    <col min="9" max="9" width="18.59765625" customWidth="1"/>
    <col min="10" max="10" width="3.5" customWidth="1"/>
    <col min="11" max="11" width="26" customWidth="1"/>
    <col min="12" max="12" width="4" customWidth="1"/>
    <col min="13" max="13" width="6.19921875" customWidth="1"/>
    <col min="14" max="14" width="1.19921875" customWidth="1"/>
    <col min="15" max="16" width="7.69921875" customWidth="1"/>
    <col min="17" max="17" width="12.5" bestFit="1" customWidth="1"/>
    <col min="18" max="18" width="47.3984375" customWidth="1"/>
    <col min="19" max="19" width="7.69921875" customWidth="1"/>
    <col min="20" max="20" width="9.3984375" customWidth="1"/>
    <col min="21" max="24" width="7.69921875" customWidth="1"/>
  </cols>
  <sheetData>
    <row r="1" spans="1:24" ht="35.25" customHeight="1" x14ac:dyDescent="0.25">
      <c r="A1" s="189"/>
      <c r="B1" s="190"/>
      <c r="C1" s="190"/>
      <c r="D1" s="190"/>
      <c r="E1" s="190"/>
      <c r="F1" s="190"/>
      <c r="G1" s="191" t="s">
        <v>147</v>
      </c>
      <c r="H1" s="190"/>
      <c r="I1" s="403"/>
      <c r="J1" s="190"/>
      <c r="K1" s="190"/>
      <c r="L1" s="190"/>
      <c r="M1" s="190"/>
      <c r="N1" s="192"/>
      <c r="O1" s="186"/>
      <c r="P1" s="9"/>
      <c r="Q1" s="9"/>
      <c r="R1" s="9"/>
      <c r="S1" s="9"/>
      <c r="T1" s="9"/>
      <c r="U1" s="9"/>
      <c r="V1" s="9"/>
      <c r="W1" s="9"/>
      <c r="X1" s="9"/>
    </row>
    <row r="2" spans="1:24" ht="21.75" customHeight="1" x14ac:dyDescent="0.25">
      <c r="A2" s="193"/>
      <c r="B2" s="186"/>
      <c r="C2" s="186"/>
      <c r="D2" s="186"/>
      <c r="E2" s="186"/>
      <c r="F2" s="186"/>
      <c r="G2" s="194" t="s">
        <v>288</v>
      </c>
      <c r="H2" s="186"/>
      <c r="I2" s="237"/>
      <c r="J2" s="186"/>
      <c r="K2" s="186"/>
      <c r="L2" s="186"/>
      <c r="M2" s="186"/>
      <c r="N2" s="195"/>
      <c r="O2" s="186"/>
      <c r="P2" s="9"/>
      <c r="Q2" s="9"/>
      <c r="R2" s="9"/>
      <c r="S2" s="9"/>
      <c r="T2" s="9"/>
      <c r="U2" s="9"/>
      <c r="V2" s="9"/>
      <c r="W2" s="9"/>
      <c r="X2" s="9"/>
    </row>
    <row r="3" spans="1:24" ht="5.25" customHeight="1" x14ac:dyDescent="0.25">
      <c r="A3" s="196"/>
      <c r="B3" s="49"/>
      <c r="C3" s="49"/>
      <c r="D3" s="49"/>
      <c r="E3" s="49"/>
      <c r="F3" s="49"/>
      <c r="G3" s="49"/>
      <c r="H3" s="49"/>
      <c r="I3" s="49"/>
      <c r="J3" s="49"/>
      <c r="K3" s="49"/>
      <c r="L3" s="49"/>
      <c r="M3" s="49"/>
      <c r="N3" s="197"/>
      <c r="O3" s="186"/>
      <c r="P3" s="9"/>
      <c r="Q3" s="9"/>
      <c r="R3" s="9"/>
      <c r="S3" s="9"/>
      <c r="T3" s="9"/>
      <c r="U3" s="9"/>
      <c r="V3" s="9"/>
      <c r="W3" s="9"/>
      <c r="X3" s="9"/>
    </row>
    <row r="4" spans="1:24" ht="15.75" customHeight="1" x14ac:dyDescent="0.25">
      <c r="A4" s="196" t="s">
        <v>289</v>
      </c>
      <c r="B4" s="49"/>
      <c r="C4" s="49"/>
      <c r="D4" s="49"/>
      <c r="E4" s="49"/>
      <c r="F4" s="49"/>
      <c r="G4" s="49"/>
      <c r="H4" s="49"/>
      <c r="I4" s="49"/>
      <c r="J4" s="49"/>
      <c r="K4" s="50" t="s">
        <v>290</v>
      </c>
      <c r="L4" s="51" t="str">
        <f>IF('Patient Information'!B24="","",'Patient Information'!B24)</f>
        <v/>
      </c>
      <c r="M4" s="49"/>
      <c r="N4" s="197"/>
      <c r="O4" s="186"/>
      <c r="P4" s="9"/>
      <c r="Q4" s="9"/>
      <c r="R4" s="9"/>
      <c r="S4" s="9"/>
      <c r="T4" s="9"/>
      <c r="U4" s="9"/>
      <c r="V4" s="9"/>
      <c r="W4" s="9"/>
      <c r="X4" s="9"/>
    </row>
    <row r="5" spans="1:24" ht="6.75" customHeight="1" x14ac:dyDescent="0.25">
      <c r="A5" s="198"/>
      <c r="B5" s="49"/>
      <c r="C5" s="49"/>
      <c r="D5" s="49"/>
      <c r="E5" s="49"/>
      <c r="F5" s="49"/>
      <c r="G5" s="49"/>
      <c r="H5" s="49"/>
      <c r="I5" s="49"/>
      <c r="J5" s="49"/>
      <c r="K5" s="49"/>
      <c r="L5" s="49"/>
      <c r="M5" s="49"/>
      <c r="N5" s="197"/>
      <c r="O5" s="186"/>
      <c r="P5" s="9"/>
      <c r="Q5" s="9"/>
      <c r="R5" s="9"/>
      <c r="S5" s="9"/>
      <c r="T5" s="9"/>
      <c r="U5" s="9"/>
      <c r="V5" s="9"/>
      <c r="W5" s="9"/>
      <c r="X5" s="9"/>
    </row>
    <row r="6" spans="1:24" ht="15.75" customHeight="1" x14ac:dyDescent="0.25">
      <c r="A6" s="199"/>
      <c r="B6" s="52" t="s">
        <v>291</v>
      </c>
      <c r="C6" s="405" t="str">
        <f>IF('Patient Information'!B8&gt;0,'Patient Information'!B8,"")</f>
        <v/>
      </c>
      <c r="D6" s="53"/>
      <c r="E6" s="49"/>
      <c r="F6" s="50" t="s">
        <v>292</v>
      </c>
      <c r="G6" s="406" t="str">
        <f>IF(G39&gt;250,"",'Card Template'!D12)</f>
        <v/>
      </c>
      <c r="H6" s="49"/>
      <c r="I6" s="50"/>
      <c r="J6" s="50" t="s">
        <v>293</v>
      </c>
      <c r="K6" s="406" t="str">
        <f>IF(G39&gt;250,"",'Card Template'!G12)</f>
        <v/>
      </c>
      <c r="L6" s="49"/>
      <c r="M6" s="49"/>
      <c r="N6" s="197"/>
      <c r="O6" s="186"/>
      <c r="P6" s="9"/>
      <c r="Q6" s="9"/>
      <c r="R6" s="9"/>
      <c r="S6" s="9"/>
      <c r="T6" s="9"/>
      <c r="U6" s="9"/>
      <c r="V6" s="9"/>
      <c r="W6" s="9"/>
      <c r="X6" s="9"/>
    </row>
    <row r="7" spans="1:24" ht="4.5" customHeight="1" x14ac:dyDescent="0.25">
      <c r="A7" s="198"/>
      <c r="B7" s="49"/>
      <c r="C7" s="49"/>
      <c r="D7" s="171"/>
      <c r="E7" s="49"/>
      <c r="F7" s="49"/>
      <c r="G7" s="49"/>
      <c r="H7" s="49"/>
      <c r="I7" s="49"/>
      <c r="J7" s="49"/>
      <c r="K7" s="49"/>
      <c r="L7" s="49"/>
      <c r="M7" s="350"/>
      <c r="N7" s="197"/>
      <c r="O7" s="186"/>
      <c r="P7" s="9"/>
      <c r="Q7" s="9"/>
      <c r="R7" s="9"/>
      <c r="S7" s="9"/>
      <c r="T7" s="9"/>
      <c r="U7" s="9"/>
      <c r="V7" s="9"/>
      <c r="W7" s="9"/>
      <c r="X7" s="9"/>
    </row>
    <row r="8" spans="1:24" x14ac:dyDescent="0.25">
      <c r="A8" s="200"/>
      <c r="B8" s="54" t="s">
        <v>294</v>
      </c>
      <c r="C8" s="55" t="str">
        <f>IF('Patient Information'!B13&gt;0,'Patient Information'!B13,"")</f>
        <v/>
      </c>
      <c r="D8" s="55"/>
      <c r="E8" s="56" t="s">
        <v>295</v>
      </c>
      <c r="F8" s="57" t="str">
        <f>IF('Patient Information'!B14&gt;0,'Patient Information'!B14,"")</f>
        <v/>
      </c>
      <c r="G8" s="58"/>
      <c r="H8" s="56" t="s">
        <v>296</v>
      </c>
      <c r="I8" s="59" t="str">
        <f>IF('Patient Information'!B12&gt;0,'Patient Information'!B12,"")</f>
        <v/>
      </c>
      <c r="J8" s="59"/>
      <c r="K8" s="55"/>
      <c r="L8" s="55"/>
      <c r="M8" s="237"/>
      <c r="N8" s="201"/>
      <c r="O8" s="186"/>
      <c r="P8" s="9"/>
      <c r="Q8" s="9"/>
      <c r="S8" s="9"/>
      <c r="T8" s="9"/>
      <c r="U8" s="9"/>
      <c r="V8" s="9"/>
      <c r="W8" s="9"/>
      <c r="X8" s="9"/>
    </row>
    <row r="9" spans="1:24" x14ac:dyDescent="0.25">
      <c r="A9" s="193"/>
      <c r="B9" s="54" t="s">
        <v>297</v>
      </c>
      <c r="C9" s="59" t="str">
        <f>IF('Patient Information'!B16&gt;0,'Patient Information'!B16,"")</f>
        <v/>
      </c>
      <c r="D9" s="55"/>
      <c r="E9" s="55"/>
      <c r="F9" s="55"/>
      <c r="G9" s="55"/>
      <c r="H9" s="56" t="s">
        <v>298</v>
      </c>
      <c r="I9" s="55" t="str">
        <f>IF('Patient Information'!B17&gt;0,'Patient Information'!B17,"")</f>
        <v/>
      </c>
      <c r="J9" s="55"/>
      <c r="K9" s="237"/>
      <c r="L9" s="355"/>
      <c r="M9" s="237"/>
      <c r="N9" s="195"/>
      <c r="O9" s="186"/>
      <c r="P9" s="9"/>
      <c r="Q9" s="9"/>
      <c r="S9" s="9"/>
      <c r="T9" s="9"/>
      <c r="U9" s="9"/>
      <c r="V9" s="9"/>
      <c r="W9" s="9"/>
      <c r="X9" s="9"/>
    </row>
    <row r="10" spans="1:24" x14ac:dyDescent="0.25">
      <c r="A10" s="319"/>
      <c r="B10" s="54" t="s">
        <v>299</v>
      </c>
      <c r="C10" s="62" t="str">
        <f>IF('Patient Information'!B18&gt;0,'Patient Information'!B18,"")</f>
        <v/>
      </c>
      <c r="D10" s="355"/>
      <c r="E10" s="56" t="s">
        <v>300</v>
      </c>
      <c r="F10" s="307" t="str">
        <f>IF('Patient Information'!B19="","",'Patient Information'!B19)</f>
        <v/>
      </c>
      <c r="G10" s="355"/>
      <c r="H10" s="355"/>
      <c r="I10" s="355"/>
      <c r="J10" s="60" t="s">
        <v>301</v>
      </c>
      <c r="K10" s="61" t="str">
        <f>IF('Patient Information'!B20&gt;0,'Patient Information'!B20,"")</f>
        <v/>
      </c>
      <c r="L10" s="374"/>
      <c r="M10" s="372"/>
      <c r="N10" s="195"/>
      <c r="O10" s="186"/>
      <c r="P10" s="9"/>
      <c r="Q10" s="9"/>
      <c r="S10" s="9"/>
      <c r="T10" s="9"/>
      <c r="U10" s="9"/>
      <c r="V10" s="9"/>
      <c r="W10" s="9"/>
      <c r="X10" s="9"/>
    </row>
    <row r="11" spans="1:24" ht="82.5" customHeight="1" x14ac:dyDescent="0.25">
      <c r="A11" s="193"/>
      <c r="B11" s="202" t="s">
        <v>302</v>
      </c>
      <c r="C11" s="202"/>
      <c r="D11" s="202"/>
      <c r="E11" s="202" t="s">
        <v>303</v>
      </c>
      <c r="F11" s="202"/>
      <c r="G11" s="202" t="s">
        <v>304</v>
      </c>
      <c r="H11" s="202"/>
      <c r="I11" s="202" t="s">
        <v>305</v>
      </c>
      <c r="J11" s="202"/>
      <c r="K11" s="202" t="s">
        <v>306</v>
      </c>
      <c r="L11" s="202"/>
      <c r="M11" s="237"/>
      <c r="N11" s="195"/>
      <c r="O11" s="186"/>
      <c r="P11" s="9"/>
      <c r="Q11" s="9"/>
      <c r="S11" s="9"/>
      <c r="T11" s="9"/>
      <c r="U11" s="9"/>
      <c r="V11" s="9"/>
      <c r="W11" s="9"/>
      <c r="X11" s="9"/>
    </row>
    <row r="12" spans="1:24" x14ac:dyDescent="0.25">
      <c r="A12" s="203" t="s">
        <v>307</v>
      </c>
      <c r="B12" s="18" t="str">
        <f>IF(AND('Patient Information'!B12&gt;0,'Patient Information'!B13&gt;0),CONCATENATE('Patient Information'!B13," ",'Patient Information'!B12,""))</f>
        <v xml:space="preserve"> </v>
      </c>
      <c r="C12" s="18"/>
      <c r="D12" s="186"/>
      <c r="E12" s="63" t="str">
        <f>IF(AND('Patient Information'!B12&gt;0,'Patient Information'!B13&gt;0),"PATIENT/APPLICANT","")</f>
        <v>PATIENT/APPLICANT</v>
      </c>
      <c r="F12" s="186"/>
      <c r="G12" s="37" t="str">
        <f>IF('Patient Information'!B15&gt;0,'Patient Information'!B15,"")</f>
        <v/>
      </c>
      <c r="H12" s="186"/>
      <c r="I12" s="63" t="str">
        <f>IF('Patient Information'!B23&gt;0,'Patient Information'!B23,"")</f>
        <v/>
      </c>
      <c r="J12" s="186"/>
      <c r="K12" s="278"/>
      <c r="L12" s="186"/>
      <c r="M12" s="237"/>
      <c r="N12" s="195"/>
      <c r="O12" s="186"/>
      <c r="P12" s="9"/>
      <c r="Q12" s="9"/>
      <c r="S12" s="9"/>
      <c r="T12" s="9"/>
      <c r="U12" s="9"/>
      <c r="V12" s="9"/>
      <c r="W12" s="9"/>
      <c r="X12" s="9"/>
    </row>
    <row r="13" spans="1:24" x14ac:dyDescent="0.25">
      <c r="A13" s="203" t="s">
        <v>308</v>
      </c>
      <c r="B13" s="18" t="str">
        <f>IF('Patient Information'!B30=0,"",IF('Patient Information'!B28=0,"",'Patient Information'!B28))</f>
        <v/>
      </c>
      <c r="C13" s="18"/>
      <c r="D13" s="186"/>
      <c r="E13" s="63" t="str">
        <f>IF('Patient Information'!B30=0,"",IF('Patient Information'!B29=0,"",'Patient Information'!B29))</f>
        <v/>
      </c>
      <c r="F13" s="186"/>
      <c r="G13" s="37" t="str">
        <f>IF('Patient Information'!B30=0,"",'Patient Information'!B30)</f>
        <v/>
      </c>
      <c r="H13" s="186"/>
      <c r="I13" s="63" t="str">
        <f>IF('Patient Information'!B30=0,"",IF('Patient Information'!B31=0,"",'Patient Information'!B31))</f>
        <v/>
      </c>
      <c r="J13" s="186"/>
      <c r="K13" s="278"/>
      <c r="L13" s="186"/>
      <c r="M13" s="237"/>
      <c r="N13" s="195"/>
      <c r="O13" s="186"/>
      <c r="P13" s="9"/>
      <c r="Q13" s="9"/>
      <c r="R13" s="9"/>
      <c r="S13" s="9"/>
      <c r="T13" s="9"/>
      <c r="U13" s="9"/>
      <c r="V13" s="9"/>
      <c r="W13" s="9"/>
      <c r="X13" s="9"/>
    </row>
    <row r="14" spans="1:24" x14ac:dyDescent="0.25">
      <c r="A14" s="203" t="s">
        <v>309</v>
      </c>
      <c r="B14" s="18" t="str">
        <f>IF('Patient Information'!B37=0,"",IF('Patient Information'!B35=0,"",'Patient Information'!B35))</f>
        <v/>
      </c>
      <c r="C14" s="18"/>
      <c r="D14" s="186"/>
      <c r="E14" s="63" t="str">
        <f>IF('Patient Information'!B37=0,"",IF('Patient Information'!B36=0,0,'Patient Information'!B36))</f>
        <v/>
      </c>
      <c r="F14" s="186"/>
      <c r="G14" s="37" t="str">
        <f>IF('Patient Information'!B37=0,"",'Patient Information'!B37)</f>
        <v/>
      </c>
      <c r="H14" s="186"/>
      <c r="I14" s="63" t="str">
        <f>IF('Patient Information'!B37=0,"",IF('Patient Information'!B38=0,"",'Patient Information'!B38))</f>
        <v/>
      </c>
      <c r="J14" s="186"/>
      <c r="K14" s="278"/>
      <c r="L14" s="186"/>
      <c r="M14" s="237"/>
      <c r="N14" s="195"/>
      <c r="O14" s="186"/>
      <c r="P14" s="9"/>
      <c r="Q14" s="9"/>
      <c r="R14" s="9"/>
      <c r="S14" s="9"/>
      <c r="T14" s="9"/>
      <c r="U14" s="9"/>
      <c r="V14" s="9"/>
      <c r="W14" s="9"/>
      <c r="X14" s="9"/>
    </row>
    <row r="15" spans="1:24" x14ac:dyDescent="0.25">
      <c r="A15" s="203" t="s">
        <v>310</v>
      </c>
      <c r="B15" s="18" t="str">
        <f>IF('Patient Information'!B44=0,"",IF('Patient Information'!B42=0,"",'Patient Information'!B42))</f>
        <v/>
      </c>
      <c r="C15" s="18"/>
      <c r="D15" s="186"/>
      <c r="E15" s="63" t="str">
        <f>IF('Patient Information'!B44=0,"",IF('Patient Information'!B43=0,0,'Patient Information'!B43))</f>
        <v/>
      </c>
      <c r="F15" s="186"/>
      <c r="G15" s="37" t="str">
        <f>IF('Patient Information'!B44=0,"",'Patient Information'!B44)</f>
        <v/>
      </c>
      <c r="H15" s="186"/>
      <c r="I15" s="63" t="str">
        <f>IF('Patient Information'!B44=0,"",IF('Patient Information'!B45=0,"",'Patient Information'!B45))</f>
        <v/>
      </c>
      <c r="J15" s="186"/>
      <c r="K15" s="278"/>
      <c r="L15" s="186"/>
      <c r="M15" s="237"/>
      <c r="N15" s="195"/>
      <c r="O15" s="186"/>
      <c r="P15" s="9"/>
      <c r="Q15" s="9"/>
      <c r="R15" s="9"/>
      <c r="S15" s="9"/>
      <c r="T15" s="9"/>
      <c r="U15" s="9"/>
      <c r="V15" s="9"/>
      <c r="W15" s="9"/>
      <c r="X15" s="9"/>
    </row>
    <row r="16" spans="1:24" x14ac:dyDescent="0.25">
      <c r="A16" s="203" t="s">
        <v>311</v>
      </c>
      <c r="B16" s="18" t="str">
        <f>IF('Patient Information'!B51=0,"",IF('Patient Information'!B49=0,"",'Patient Information'!B49))</f>
        <v/>
      </c>
      <c r="C16" s="18"/>
      <c r="D16" s="186"/>
      <c r="E16" s="63" t="str">
        <f>IF('Patient Information'!B51=0,"",IF('Patient Information'!B50=0,0,'Patient Information'!B50))</f>
        <v/>
      </c>
      <c r="F16" s="186"/>
      <c r="G16" s="37" t="str">
        <f>IF('Patient Information'!B51=0,"",'Patient Information'!B51)</f>
        <v/>
      </c>
      <c r="H16" s="186"/>
      <c r="I16" s="63" t="str">
        <f>IF('Patient Information'!B51=0,"",IF('Patient Information'!B52=0,"",'Patient Information'!B52))</f>
        <v/>
      </c>
      <c r="J16" s="186"/>
      <c r="K16" s="278"/>
      <c r="L16" s="186"/>
      <c r="M16" s="237"/>
      <c r="N16" s="195"/>
      <c r="O16" s="186"/>
      <c r="P16" s="9"/>
      <c r="Q16" s="9"/>
      <c r="R16" s="9"/>
      <c r="S16" s="9"/>
      <c r="T16" s="9"/>
      <c r="U16" s="9"/>
      <c r="V16" s="9"/>
      <c r="W16" s="9"/>
      <c r="X16" s="9"/>
    </row>
    <row r="17" spans="1:24" x14ac:dyDescent="0.25">
      <c r="A17" s="203" t="s">
        <v>312</v>
      </c>
      <c r="B17" s="18" t="str">
        <f>IF('Patient Information'!B58=0,"",IF('Patient Information'!B56=0,"",'Patient Information'!B56))</f>
        <v/>
      </c>
      <c r="C17" s="18"/>
      <c r="D17" s="186"/>
      <c r="E17" s="63" t="str">
        <f>IF('Patient Information'!B58=0,"",IF('Patient Information'!B57=0,0,'Patient Information'!B57))</f>
        <v/>
      </c>
      <c r="F17" s="186"/>
      <c r="G17" s="37" t="str">
        <f>IF('Patient Information'!B58=0,"",'Patient Information'!B58)</f>
        <v/>
      </c>
      <c r="H17" s="186"/>
      <c r="I17" s="63" t="str">
        <f>IF('Patient Information'!B58=0,"",IF('Patient Information'!B59=0,"",'Patient Information'!B59))</f>
        <v/>
      </c>
      <c r="J17" s="186"/>
      <c r="K17" s="278"/>
      <c r="L17" s="186"/>
      <c r="M17" s="237"/>
      <c r="N17" s="195"/>
      <c r="O17" s="186"/>
      <c r="P17" s="9"/>
      <c r="Q17" s="9"/>
      <c r="R17" s="9"/>
      <c r="S17" s="9"/>
      <c r="T17" s="9"/>
      <c r="U17" s="9"/>
      <c r="V17" s="9"/>
      <c r="W17" s="9"/>
      <c r="X17" s="9"/>
    </row>
    <row r="18" spans="1:24" x14ac:dyDescent="0.25">
      <c r="A18" s="203" t="s">
        <v>313</v>
      </c>
      <c r="B18" s="18" t="str">
        <f>IF('Patient Information'!B65=0,"",IF('Patient Information'!B63=0,"",'Patient Information'!B63))</f>
        <v/>
      </c>
      <c r="C18" s="18"/>
      <c r="D18" s="186"/>
      <c r="E18" s="63" t="str">
        <f>IF('Patient Information'!B65=0,"",IF('Patient Information'!B64=0,0,'Patient Information'!B64))</f>
        <v/>
      </c>
      <c r="F18" s="186"/>
      <c r="G18" s="37" t="str">
        <f>IF('Patient Information'!B65=0,"",'Patient Information'!B65)</f>
        <v/>
      </c>
      <c r="H18" s="186"/>
      <c r="I18" s="63" t="str">
        <f>IF('Patient Information'!B65=0,"",IF('Patient Information'!B66=0,"",'Patient Information'!B66))</f>
        <v/>
      </c>
      <c r="J18" s="186"/>
      <c r="K18" s="278"/>
      <c r="L18" s="186"/>
      <c r="M18" s="237"/>
      <c r="N18" s="195"/>
      <c r="O18" s="186"/>
      <c r="P18" s="9"/>
      <c r="Q18" s="9"/>
      <c r="R18" s="9"/>
      <c r="S18" s="9"/>
      <c r="T18" s="9"/>
      <c r="U18" s="9"/>
      <c r="V18" s="9"/>
      <c r="W18" s="9"/>
      <c r="X18" s="9"/>
    </row>
    <row r="19" spans="1:24" x14ac:dyDescent="0.25">
      <c r="A19" s="203" t="s">
        <v>314</v>
      </c>
      <c r="B19" s="18" t="str">
        <f>IF('Patient Information'!B72=0,"",IF('Patient Information'!B70=0,"",'Patient Information'!B70))</f>
        <v/>
      </c>
      <c r="C19" s="18"/>
      <c r="D19" s="186"/>
      <c r="E19" s="63" t="str">
        <f>IF('Patient Information'!B72=0,"",IF('Patient Information'!B71=0,0,'Patient Information'!B71))</f>
        <v/>
      </c>
      <c r="F19" s="186"/>
      <c r="G19" s="37" t="str">
        <f>IF('Patient Information'!B72=0,"",'Patient Information'!B72)</f>
        <v/>
      </c>
      <c r="H19" s="186"/>
      <c r="I19" s="63" t="str">
        <f>IF('Patient Information'!B72=0,"",IF('Patient Information'!B73=0,"",'Patient Information'!B73))</f>
        <v/>
      </c>
      <c r="J19" s="186"/>
      <c r="K19" s="278"/>
      <c r="L19" s="186"/>
      <c r="M19" s="237"/>
      <c r="N19" s="195"/>
      <c r="O19" s="186"/>
      <c r="P19" s="9"/>
      <c r="Q19" s="9"/>
      <c r="R19" s="9"/>
      <c r="S19" s="9"/>
      <c r="T19" s="9"/>
      <c r="U19" s="9"/>
      <c r="V19" s="9"/>
      <c r="W19" s="9"/>
      <c r="X19" s="9"/>
    </row>
    <row r="20" spans="1:24" x14ac:dyDescent="0.25">
      <c r="A20" s="203" t="s">
        <v>315</v>
      </c>
      <c r="B20" s="18" t="str">
        <f>IF('Patient Information'!B79=0,"",IF('Patient Information'!B77=0,"",'Patient Information'!B77))</f>
        <v/>
      </c>
      <c r="C20" s="18"/>
      <c r="D20" s="186"/>
      <c r="E20" s="63" t="str">
        <f>IF('Patient Information'!B79=0,"",IF('Patient Information'!B78=0,0,'Patient Information'!B78))</f>
        <v/>
      </c>
      <c r="F20" s="186"/>
      <c r="G20" s="37" t="str">
        <f>IF('Patient Information'!B79=0,"",'Patient Information'!B79)</f>
        <v/>
      </c>
      <c r="H20" s="186"/>
      <c r="I20" s="63" t="str">
        <f>IF('Patient Information'!B79=0,"",IF('Patient Information'!B80=0,"",'Patient Information'!B80))</f>
        <v/>
      </c>
      <c r="J20" s="186"/>
      <c r="K20" s="278"/>
      <c r="L20" s="186"/>
      <c r="M20" s="237"/>
      <c r="N20" s="195"/>
      <c r="O20" s="186"/>
      <c r="P20" s="9"/>
      <c r="Q20" s="9"/>
      <c r="R20" s="9"/>
      <c r="S20" s="9"/>
      <c r="T20" s="9"/>
      <c r="U20" s="9"/>
      <c r="V20" s="9"/>
      <c r="W20" s="9"/>
      <c r="X20" s="9"/>
    </row>
    <row r="21" spans="1:24" x14ac:dyDescent="0.25">
      <c r="A21" s="203" t="s">
        <v>316</v>
      </c>
      <c r="B21" s="18" t="str">
        <f>IF('Patient Information'!B86=0,"",IF('Patient Information'!B84=0,"",'Patient Information'!B84))</f>
        <v/>
      </c>
      <c r="C21" s="18"/>
      <c r="D21" s="186"/>
      <c r="E21" s="63" t="str">
        <f>IF('Patient Information'!B86=0,"",IF('Patient Information'!B85=0,0,'Patient Information'!B85))</f>
        <v/>
      </c>
      <c r="F21" s="186"/>
      <c r="G21" s="37" t="str">
        <f>IF('Patient Information'!B86=0,"",'Patient Information'!B86)</f>
        <v/>
      </c>
      <c r="H21" s="186"/>
      <c r="I21" s="63" t="str">
        <f>IF('Patient Information'!B86=0,"",IF('Patient Information'!B87=0,"",'Patient Information'!B87))</f>
        <v/>
      </c>
      <c r="J21" s="186"/>
      <c r="K21" s="278"/>
      <c r="L21" s="186"/>
      <c r="M21" s="237"/>
      <c r="N21" s="195"/>
      <c r="O21" s="186"/>
      <c r="P21" s="9"/>
      <c r="Q21" s="9"/>
      <c r="R21" s="9"/>
      <c r="S21" s="9"/>
      <c r="T21" s="9"/>
      <c r="U21" s="9"/>
      <c r="V21" s="9"/>
      <c r="W21" s="9"/>
      <c r="X21" s="9"/>
    </row>
    <row r="22" spans="1:24" x14ac:dyDescent="0.25">
      <c r="A22" s="203" t="s">
        <v>317</v>
      </c>
      <c r="B22" s="18" t="str">
        <f>IF('Patient Information'!B93=0,"",IF('Patient Information'!B91=0,"",'Patient Information'!B91))</f>
        <v/>
      </c>
      <c r="C22" s="18"/>
      <c r="D22" s="186"/>
      <c r="E22" s="63" t="str">
        <f>IF('Patient Information'!B93=0,"",IF('Patient Information'!B92=0,"",'Patient Information'!B92))</f>
        <v/>
      </c>
      <c r="F22" s="186"/>
      <c r="G22" s="37" t="str">
        <f>IF('Patient Information'!B93=0,"",'Patient Information'!B93)</f>
        <v/>
      </c>
      <c r="H22" s="186"/>
      <c r="I22" s="63" t="str">
        <f>IF('Patient Information'!B93=0,"",IF('Patient Information'!B94=0,"",'Patient Information'!B94))</f>
        <v/>
      </c>
      <c r="J22" s="186"/>
      <c r="K22" s="278"/>
      <c r="L22" s="186"/>
      <c r="M22" s="237"/>
      <c r="N22" s="195"/>
      <c r="O22" s="186"/>
      <c r="P22" s="9"/>
      <c r="Q22" s="9"/>
      <c r="R22" s="9"/>
      <c r="S22" s="9"/>
      <c r="T22" s="9"/>
      <c r="U22" s="9"/>
      <c r="V22" s="9"/>
      <c r="W22" s="9"/>
      <c r="X22" s="9"/>
    </row>
    <row r="23" spans="1:24" x14ac:dyDescent="0.25">
      <c r="A23" s="203" t="s">
        <v>318</v>
      </c>
      <c r="B23" s="18" t="str">
        <f>IF('Patient Information'!B100=0,"",IF('Patient Information'!B98=0,"",'Patient Information'!B98))</f>
        <v/>
      </c>
      <c r="C23" s="18"/>
      <c r="D23" s="186"/>
      <c r="E23" s="63" t="str">
        <f>IF('Patient Information'!B100=0,"",IF('Patient Information'!B99=0,"",'Patient Information'!B99))</f>
        <v/>
      </c>
      <c r="F23" s="186"/>
      <c r="G23" s="37" t="str">
        <f>IF('Patient Information'!B100=0,"",'Patient Information'!B100)</f>
        <v/>
      </c>
      <c r="H23" s="186"/>
      <c r="I23" s="63" t="str">
        <f>IF('Patient Information'!B100=0,"",IF('Patient Information'!B101=0,"",'Patient Information'!B101))</f>
        <v/>
      </c>
      <c r="J23" s="186"/>
      <c r="K23" s="278"/>
      <c r="L23" s="186"/>
      <c r="M23" s="237"/>
      <c r="N23" s="195"/>
      <c r="O23" s="186"/>
      <c r="P23" s="9"/>
      <c r="Q23" s="9"/>
      <c r="R23" s="9"/>
      <c r="S23" s="9"/>
      <c r="T23" s="9"/>
      <c r="U23" s="9"/>
      <c r="V23" s="9"/>
      <c r="W23" s="9"/>
      <c r="X23" s="9"/>
    </row>
    <row r="24" spans="1:24" x14ac:dyDescent="0.25">
      <c r="A24" s="203" t="s">
        <v>319</v>
      </c>
      <c r="B24" s="18" t="str">
        <f>IF('Patient Information'!B107=0,"",IF('Patient Information'!B105=0,"",'Patient Information'!B105))</f>
        <v/>
      </c>
      <c r="C24" s="18"/>
      <c r="D24" s="186"/>
      <c r="E24" s="63" t="str">
        <f>IF('Patient Information'!B107=0,"",IF('Patient Information'!B106=0,"",'Patient Information'!B106))</f>
        <v/>
      </c>
      <c r="F24" s="186"/>
      <c r="G24" s="37" t="str">
        <f>IF('Patient Information'!B107=0,"",'Patient Information'!B107)</f>
        <v/>
      </c>
      <c r="H24" s="186"/>
      <c r="I24" s="63" t="str">
        <f>IF('Patient Information'!B107=0,"",IF('Patient Information'!B108=0,"",'Patient Information'!B108))</f>
        <v/>
      </c>
      <c r="J24" s="186"/>
      <c r="K24" s="278"/>
      <c r="L24" s="186"/>
      <c r="M24" s="237"/>
      <c r="N24" s="195"/>
      <c r="O24" s="186"/>
      <c r="P24" s="9"/>
      <c r="Q24" s="9"/>
      <c r="R24" s="9"/>
      <c r="S24" s="9"/>
      <c r="T24" s="9"/>
      <c r="U24" s="9"/>
      <c r="V24" s="9"/>
      <c r="W24" s="9"/>
      <c r="X24" s="9"/>
    </row>
    <row r="25" spans="1:24" x14ac:dyDescent="0.25">
      <c r="A25" s="203" t="s">
        <v>320</v>
      </c>
      <c r="B25" s="18" t="str">
        <f>IF('Patient Information'!B114=0,"",IF('Patient Information'!B112=0,"",'Patient Information'!B112))</f>
        <v/>
      </c>
      <c r="C25" s="18"/>
      <c r="D25" s="186"/>
      <c r="E25" s="63" t="str">
        <f>IF('Patient Information'!B114=0,"",IF('Patient Information'!B113=0,"",'Patient Information'!B113))</f>
        <v/>
      </c>
      <c r="F25" s="186"/>
      <c r="G25" s="37" t="str">
        <f>IF('Patient Information'!B114=0,"",'Patient Information'!B114)</f>
        <v/>
      </c>
      <c r="H25" s="186"/>
      <c r="I25" s="63" t="str">
        <f>IF('Patient Information'!B114=0,"",IF('Patient Information'!B115=0,"",'Patient Information'!B115))</f>
        <v/>
      </c>
      <c r="J25" s="186"/>
      <c r="K25" s="278"/>
      <c r="L25" s="186"/>
      <c r="M25" s="237"/>
      <c r="N25" s="195"/>
      <c r="O25" s="186"/>
      <c r="P25" s="9"/>
      <c r="Q25" s="9"/>
      <c r="R25" s="9"/>
      <c r="S25" s="9"/>
      <c r="T25" s="9"/>
      <c r="U25" s="9"/>
      <c r="V25" s="9"/>
      <c r="W25" s="9"/>
      <c r="X25" s="9"/>
    </row>
    <row r="26" spans="1:24" x14ac:dyDescent="0.25">
      <c r="A26" s="203" t="s">
        <v>321</v>
      </c>
      <c r="B26" s="18" t="str">
        <f>IF('Patient Information'!B121=0,"",IF('Patient Information'!B119=0,"",'Patient Information'!B119))</f>
        <v/>
      </c>
      <c r="C26" s="18"/>
      <c r="D26" s="186"/>
      <c r="E26" s="63" t="str">
        <f>IF('Patient Information'!B121=0,"",IF('Patient Information'!B120=0,"",'Patient Information'!B120))</f>
        <v/>
      </c>
      <c r="F26" s="186"/>
      <c r="G26" s="37" t="str">
        <f>IF('Patient Information'!B121=0,"",'Patient Information'!B121)</f>
        <v/>
      </c>
      <c r="H26" s="186"/>
      <c r="I26" s="63" t="str">
        <f>IF('Patient Information'!B121=0,"",IF('Patient Information'!B122=0,"",'Patient Information'!B122))</f>
        <v/>
      </c>
      <c r="J26" s="186"/>
      <c r="K26" s="278"/>
      <c r="L26" s="186"/>
      <c r="M26" s="237"/>
      <c r="N26" s="195"/>
      <c r="O26" s="186"/>
      <c r="P26" s="9"/>
      <c r="Q26" s="9"/>
      <c r="R26" s="9"/>
      <c r="S26" s="9"/>
      <c r="T26" s="9"/>
      <c r="U26" s="9"/>
      <c r="V26" s="9"/>
      <c r="W26" s="9"/>
      <c r="X26" s="9"/>
    </row>
    <row r="27" spans="1:24" ht="9.75" customHeight="1" x14ac:dyDescent="0.25">
      <c r="A27" s="204"/>
      <c r="B27" s="18"/>
      <c r="C27" s="18"/>
      <c r="D27" s="18"/>
      <c r="E27" s="18"/>
      <c r="F27" s="18"/>
      <c r="G27" s="18"/>
      <c r="H27" s="18"/>
      <c r="I27" s="18"/>
      <c r="J27" s="18"/>
      <c r="K27" s="18"/>
      <c r="L27" s="18"/>
      <c r="M27" s="18"/>
      <c r="N27" s="205"/>
      <c r="O27" s="186"/>
      <c r="P27" s="9"/>
      <c r="Q27" s="9"/>
      <c r="R27" s="9"/>
      <c r="S27" s="9"/>
      <c r="T27" s="9"/>
      <c r="U27" s="9"/>
      <c r="V27" s="9"/>
      <c r="W27" s="9"/>
      <c r="X27" s="9"/>
    </row>
    <row r="28" spans="1:24" ht="18" customHeight="1" thickBot="1" x14ac:dyDescent="0.3">
      <c r="A28" s="206" t="s">
        <v>322</v>
      </c>
      <c r="B28" s="64"/>
      <c r="C28" s="64"/>
      <c r="D28" s="64"/>
      <c r="E28" s="49"/>
      <c r="F28" s="49"/>
      <c r="G28" s="49"/>
      <c r="H28" s="49"/>
      <c r="I28" s="49"/>
      <c r="J28" s="49"/>
      <c r="K28" s="49"/>
      <c r="L28" s="49"/>
      <c r="M28" s="49"/>
      <c r="N28" s="197"/>
      <c r="O28" s="186"/>
      <c r="P28" s="9"/>
      <c r="Q28" s="9"/>
      <c r="R28" s="9"/>
      <c r="S28" s="9"/>
      <c r="T28" s="9"/>
      <c r="U28" s="9"/>
      <c r="V28" s="9"/>
      <c r="W28" s="9"/>
      <c r="X28" s="9"/>
    </row>
    <row r="29" spans="1:24" ht="16.5" customHeight="1" x14ac:dyDescent="0.25">
      <c r="A29" s="207"/>
      <c r="B29" s="66" t="s">
        <v>323</v>
      </c>
      <c r="C29" s="66"/>
      <c r="D29" s="377"/>
      <c r="E29" s="65"/>
      <c r="F29" s="65"/>
      <c r="G29" s="349" t="s">
        <v>176</v>
      </c>
      <c r="H29" s="380"/>
      <c r="I29" s="377"/>
      <c r="J29" s="380"/>
      <c r="K29" s="381" t="s">
        <v>324</v>
      </c>
      <c r="L29" s="380"/>
      <c r="M29" s="380"/>
      <c r="N29" s="402"/>
      <c r="O29" s="186"/>
      <c r="P29" s="9"/>
      <c r="Q29" s="9"/>
      <c r="R29" s="9"/>
      <c r="S29" s="9"/>
      <c r="T29" s="9"/>
      <c r="U29" s="9"/>
      <c r="V29" s="9"/>
      <c r="W29" s="9"/>
      <c r="X29" s="9"/>
    </row>
    <row r="30" spans="1:24" ht="25.5" customHeight="1" x14ac:dyDescent="0.25">
      <c r="A30" s="193"/>
      <c r="B30" s="208" t="s">
        <v>325</v>
      </c>
      <c r="C30" s="130"/>
      <c r="D30" s="375"/>
      <c r="E30" s="237"/>
      <c r="F30" s="373"/>
      <c r="G30" s="399">
        <f>'Worksheet 1'!B10</f>
        <v>0</v>
      </c>
      <c r="H30" s="399"/>
      <c r="I30" s="378"/>
      <c r="J30" s="237"/>
      <c r="K30" s="67">
        <f>'Worksheet 1'!E10</f>
        <v>0</v>
      </c>
      <c r="L30" s="209"/>
      <c r="M30" s="237"/>
      <c r="N30" s="210"/>
      <c r="O30" s="186"/>
      <c r="P30" s="9"/>
      <c r="Q30" s="9"/>
      <c r="R30" s="9"/>
      <c r="S30" s="9"/>
      <c r="T30" s="9"/>
      <c r="U30" s="9"/>
      <c r="V30" s="9"/>
      <c r="W30" s="9"/>
      <c r="X30" s="9"/>
    </row>
    <row r="31" spans="1:24" ht="21.75" customHeight="1" x14ac:dyDescent="0.25">
      <c r="A31" s="193"/>
      <c r="B31" s="208" t="s">
        <v>326</v>
      </c>
      <c r="C31" s="186"/>
      <c r="D31" s="375"/>
      <c r="E31" s="237"/>
      <c r="F31" s="394"/>
      <c r="G31" s="390">
        <f>SUM('Worksheet 1'!B12:B17)+SUM('Worksheet 1'!E20:E24)/12</f>
        <v>0</v>
      </c>
      <c r="H31" s="389"/>
      <c r="I31" s="378"/>
      <c r="J31" s="237"/>
      <c r="K31" s="68">
        <f>'Worksheet 1'!E26</f>
        <v>0</v>
      </c>
      <c r="L31" s="209"/>
      <c r="M31" s="237"/>
      <c r="N31" s="210"/>
      <c r="O31" s="186"/>
      <c r="P31" s="9"/>
      <c r="Q31" s="9"/>
      <c r="R31" s="9"/>
      <c r="S31" s="9"/>
      <c r="T31" s="9"/>
      <c r="U31" s="9"/>
      <c r="V31" s="9"/>
      <c r="W31" s="9"/>
      <c r="X31" s="9"/>
    </row>
    <row r="32" spans="1:24" ht="22.5" customHeight="1" x14ac:dyDescent="0.25">
      <c r="A32" s="193"/>
      <c r="B32" s="208" t="s">
        <v>327</v>
      </c>
      <c r="C32" s="186"/>
      <c r="D32" s="375"/>
      <c r="E32" s="237"/>
      <c r="F32" s="394"/>
      <c r="G32" s="390">
        <f>'Worksheet 2'!D51+'Worksheet 2'!G51</f>
        <v>0</v>
      </c>
      <c r="H32" s="389"/>
      <c r="I32" s="378"/>
      <c r="J32" s="237"/>
      <c r="K32" s="68">
        <f>'Worksheet 2'!I51</f>
        <v>0</v>
      </c>
      <c r="L32" s="209"/>
      <c r="M32" s="237"/>
      <c r="N32" s="210"/>
      <c r="O32" s="186"/>
      <c r="P32" s="9"/>
      <c r="Q32" s="9"/>
      <c r="R32" s="9"/>
      <c r="S32" s="9"/>
      <c r="T32" s="9"/>
      <c r="U32" s="9"/>
      <c r="V32" s="9"/>
      <c r="W32" s="9"/>
      <c r="X32" s="9"/>
    </row>
    <row r="33" spans="1:24" ht="8.25" customHeight="1" x14ac:dyDescent="0.25">
      <c r="A33" s="204"/>
      <c r="B33" s="48"/>
      <c r="C33" s="48"/>
      <c r="D33" s="407"/>
      <c r="E33" s="373"/>
      <c r="F33" s="373"/>
      <c r="G33" s="393"/>
      <c r="H33" s="392"/>
      <c r="I33" s="391"/>
      <c r="J33" s="373"/>
      <c r="K33" s="393"/>
      <c r="L33" s="397"/>
      <c r="M33" s="397"/>
      <c r="N33" s="398"/>
      <c r="O33" s="186"/>
      <c r="P33" s="9"/>
      <c r="Q33" s="9"/>
      <c r="R33" s="9"/>
      <c r="S33" s="9"/>
      <c r="T33" s="9"/>
      <c r="U33" s="9"/>
      <c r="V33" s="9"/>
      <c r="W33" s="9"/>
      <c r="X33" s="9"/>
    </row>
    <row r="34" spans="1:24" ht="23.25" customHeight="1" x14ac:dyDescent="0.25">
      <c r="A34" s="193"/>
      <c r="B34" s="211" t="s">
        <v>328</v>
      </c>
      <c r="C34" s="408"/>
      <c r="D34" s="376"/>
      <c r="E34" s="237"/>
      <c r="F34" s="237"/>
      <c r="G34" s="67">
        <f>SUM(G30:G32)</f>
        <v>0</v>
      </c>
      <c r="H34" s="105"/>
      <c r="I34" s="378"/>
      <c r="J34" s="237"/>
      <c r="K34" s="67">
        <f>ROUND(SUM(K30:K32),2)</f>
        <v>0</v>
      </c>
      <c r="L34" s="186"/>
      <c r="M34" s="237"/>
      <c r="N34" s="195"/>
      <c r="O34" s="186"/>
      <c r="P34" s="9"/>
      <c r="Q34" s="9"/>
      <c r="R34" s="9"/>
      <c r="S34" s="9"/>
      <c r="T34" s="9"/>
      <c r="U34" s="9"/>
      <c r="V34" s="9"/>
      <c r="W34" s="9"/>
      <c r="X34" s="9"/>
    </row>
    <row r="35" spans="1:24" ht="9.75" customHeight="1" x14ac:dyDescent="0.25">
      <c r="A35" s="204"/>
      <c r="B35" s="69"/>
      <c r="C35" s="69"/>
      <c r="D35" s="401"/>
      <c r="E35" s="373"/>
      <c r="F35" s="400"/>
      <c r="G35" s="400"/>
      <c r="H35" s="397"/>
      <c r="I35" s="401"/>
      <c r="J35" s="397"/>
      <c r="K35" s="400"/>
      <c r="L35" s="397"/>
      <c r="M35" s="397"/>
      <c r="N35" s="398"/>
      <c r="O35" s="186"/>
      <c r="P35" s="9"/>
      <c r="Q35" s="9"/>
      <c r="R35" s="9"/>
      <c r="S35" s="9"/>
      <c r="T35" s="9"/>
      <c r="U35" s="9"/>
      <c r="V35" s="9"/>
      <c r="W35" s="9"/>
      <c r="X35" s="9"/>
    </row>
    <row r="36" spans="1:24" ht="23.25" customHeight="1" x14ac:dyDescent="0.25">
      <c r="A36" s="200"/>
      <c r="B36" s="130" t="s">
        <v>329</v>
      </c>
      <c r="C36" s="130"/>
      <c r="D36" s="186"/>
      <c r="E36" s="237"/>
      <c r="F36" s="186"/>
      <c r="G36" s="237"/>
      <c r="H36" s="394"/>
      <c r="I36" s="390">
        <f>ROUND(IF('Worksheet 3'!H29="",0,'Worksheet 3'!H29),2)</f>
        <v>0</v>
      </c>
      <c r="J36" s="389"/>
      <c r="K36" s="237"/>
      <c r="L36" s="105"/>
      <c r="M36" s="105"/>
      <c r="N36" s="195"/>
      <c r="O36" s="186"/>
      <c r="P36" s="32" t="s">
        <v>330</v>
      </c>
      <c r="Q36" s="36">
        <f>CHOOSE(Application!J39,'Background Information'!H7,'Background Information'!H8,'Background Information'!H9,'Background Information'!H10,'Background Information'!H11,'Background Information'!H12,'Background Information'!H13,'Background Information'!H14,'Background Information'!H15,'Background Information'!H16,'Background Information'!H17,'Background Information'!H18,'Background Information'!H19,'Background Information'!H20,'Background Information'!H21)</f>
        <v>39125</v>
      </c>
      <c r="R36" s="34" t="s">
        <v>331</v>
      </c>
      <c r="S36" s="10"/>
      <c r="T36" s="10"/>
      <c r="U36" s="10"/>
      <c r="V36" s="10"/>
      <c r="W36" s="9"/>
      <c r="X36" s="9"/>
    </row>
    <row r="37" spans="1:24" ht="24.75" customHeight="1" x14ac:dyDescent="0.25">
      <c r="A37" s="193"/>
      <c r="B37" s="186" t="s">
        <v>332</v>
      </c>
      <c r="C37" s="186"/>
      <c r="D37" s="186"/>
      <c r="E37" s="237"/>
      <c r="F37" s="186"/>
      <c r="G37" s="237"/>
      <c r="H37" s="394"/>
      <c r="I37" s="390">
        <f>IF(K34-I36&lt;0,0,K34-I36)</f>
        <v>0</v>
      </c>
      <c r="J37" s="389"/>
      <c r="K37" s="237"/>
      <c r="L37" s="105"/>
      <c r="M37" s="105"/>
      <c r="N37" s="195"/>
      <c r="O37" s="187"/>
      <c r="P37" s="32" t="s">
        <v>333</v>
      </c>
      <c r="Q37" s="26">
        <f>IF(I37&lt;Q36,0,I37-Q36)</f>
        <v>0</v>
      </c>
      <c r="R37" s="10" t="s">
        <v>334</v>
      </c>
      <c r="S37" s="10"/>
      <c r="T37" s="10"/>
      <c r="U37" s="10"/>
      <c r="V37" s="10"/>
      <c r="W37" s="9"/>
      <c r="X37" s="9"/>
    </row>
    <row r="38" spans="1:24" ht="11.25" customHeight="1" x14ac:dyDescent="0.25">
      <c r="A38" s="204"/>
      <c r="B38" s="18"/>
      <c r="C38" s="18"/>
      <c r="D38" s="18"/>
      <c r="E38" s="18"/>
      <c r="F38" s="18"/>
      <c r="G38" s="18"/>
      <c r="H38" s="18"/>
      <c r="I38" s="18"/>
      <c r="J38" s="18"/>
      <c r="K38" s="18"/>
      <c r="L38" s="18"/>
      <c r="M38" s="18"/>
      <c r="N38" s="205"/>
      <c r="O38" s="186"/>
      <c r="Q38" s="9"/>
      <c r="R38" s="9"/>
      <c r="S38" s="9"/>
      <c r="T38" s="9"/>
      <c r="U38" s="9"/>
      <c r="V38" s="9"/>
      <c r="W38" s="9"/>
      <c r="X38" s="9"/>
    </row>
    <row r="39" spans="1:24" ht="28.5" customHeight="1" thickBot="1" x14ac:dyDescent="0.3">
      <c r="A39" s="404"/>
      <c r="B39" s="130"/>
      <c r="C39" s="186"/>
      <c r="D39" s="130"/>
      <c r="E39" s="130"/>
      <c r="F39" s="70" t="s">
        <v>335</v>
      </c>
      <c r="G39" s="379">
        <f>ROUNDUP(Application!I37/CHOOSE(Application!J39,'Background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f>
        <v>0</v>
      </c>
      <c r="H39" s="237"/>
      <c r="I39" s="212" t="s">
        <v>336</v>
      </c>
      <c r="J39" s="69">
        <f>COUNTA('Patient Information'!B30,'Patient Information'!B37,'Patient Information'!B44,'Patient Information'!B51,'Patient Information'!B58,'Patient Information'!B65,'Patient Information'!B72,'Patient Information'!B79,'Patient Information'!B86,'Patient Information'!B93,'Patient Information'!B100,'Patient Information'!B107,'Patient Information'!B114,'Patient Information'!B121)+1</f>
        <v>1</v>
      </c>
      <c r="K39" s="237"/>
      <c r="L39" s="237"/>
      <c r="M39" s="237"/>
      <c r="N39" s="201"/>
      <c r="O39" s="186"/>
      <c r="R39" s="9"/>
      <c r="S39" s="9"/>
      <c r="T39" s="9"/>
      <c r="U39" s="9"/>
      <c r="V39" s="9"/>
      <c r="W39" s="9"/>
      <c r="X39" s="9"/>
    </row>
    <row r="40" spans="1:24" ht="32.25" customHeight="1" thickBot="1" x14ac:dyDescent="0.3">
      <c r="A40" s="193"/>
      <c r="B40" s="186"/>
      <c r="C40" s="186"/>
      <c r="D40" s="368" t="s">
        <v>337</v>
      </c>
      <c r="E40" s="106">
        <f>IF(G39&gt;250,"N/A",((I37/12)*0.04))</f>
        <v>0</v>
      </c>
      <c r="F40" s="237"/>
      <c r="G40" s="351"/>
      <c r="H40" s="186"/>
      <c r="I40" s="71"/>
      <c r="J40" s="368" t="s">
        <v>338</v>
      </c>
      <c r="K40" s="106">
        <f>IF(G39&gt;250,"N/A",((I37/12)*0.02))</f>
        <v>0</v>
      </c>
      <c r="L40" s="237"/>
      <c r="M40" s="237"/>
      <c r="N40" s="195"/>
      <c r="O40" s="188"/>
      <c r="P40" s="9"/>
      <c r="Q40" s="34"/>
      <c r="R40" s="34"/>
      <c r="S40" s="34"/>
      <c r="T40" s="72"/>
      <c r="U40" s="9"/>
      <c r="V40" s="9"/>
      <c r="W40" s="9"/>
      <c r="X40" s="9"/>
    </row>
    <row r="41" spans="1:24" ht="9.75" customHeight="1" thickBot="1" x14ac:dyDescent="0.3">
      <c r="A41" s="213"/>
      <c r="B41" s="145"/>
      <c r="C41" s="145"/>
      <c r="D41" s="145"/>
      <c r="E41" s="145"/>
      <c r="F41" s="145"/>
      <c r="G41" s="145"/>
      <c r="H41" s="145"/>
      <c r="I41" s="145"/>
      <c r="J41" s="145"/>
      <c r="K41" s="145"/>
      <c r="L41" s="145"/>
      <c r="M41" s="145"/>
      <c r="N41" s="214"/>
      <c r="O41" s="186"/>
      <c r="P41" s="9"/>
      <c r="Q41" s="9"/>
      <c r="R41" s="9"/>
      <c r="S41" s="9"/>
      <c r="T41" s="9"/>
      <c r="U41" s="9"/>
      <c r="V41" s="9"/>
      <c r="W41" s="9"/>
      <c r="X41" s="9"/>
    </row>
    <row r="42" spans="1:24" ht="24.75" customHeight="1" x14ac:dyDescent="0.25">
      <c r="A42" s="215"/>
      <c r="B42" s="73"/>
      <c r="C42" s="73"/>
      <c r="D42" s="73"/>
      <c r="E42" s="73"/>
      <c r="F42" s="73"/>
      <c r="G42" s="74" t="s">
        <v>339</v>
      </c>
      <c r="H42" s="73"/>
      <c r="I42" s="73"/>
      <c r="J42" s="73"/>
      <c r="K42" s="73"/>
      <c r="L42" s="73"/>
      <c r="M42" s="73"/>
      <c r="N42" s="216"/>
      <c r="O42" s="186"/>
      <c r="P42" s="9"/>
      <c r="Q42" s="9"/>
      <c r="R42" s="9"/>
      <c r="S42" s="9"/>
      <c r="T42" s="9"/>
      <c r="U42" s="9"/>
      <c r="V42" s="9"/>
      <c r="W42" s="9"/>
      <c r="X42" s="9"/>
    </row>
    <row r="43" spans="1:24" ht="15" customHeight="1" x14ac:dyDescent="0.25">
      <c r="A43" s="217"/>
      <c r="B43" s="75"/>
      <c r="C43" s="75"/>
      <c r="D43" s="75"/>
      <c r="E43" s="75"/>
      <c r="F43" s="75"/>
      <c r="G43" s="382"/>
      <c r="H43" s="75"/>
      <c r="I43" s="237"/>
      <c r="J43" s="75"/>
      <c r="K43" s="75"/>
      <c r="L43" s="75"/>
      <c r="M43" s="75"/>
      <c r="N43" s="218"/>
      <c r="O43" s="186"/>
      <c r="P43" s="9"/>
      <c r="Q43" s="9"/>
      <c r="R43" s="9"/>
      <c r="S43" s="9"/>
      <c r="T43" s="9"/>
      <c r="U43" s="9"/>
      <c r="V43" s="9"/>
      <c r="W43" s="9"/>
      <c r="X43" s="9"/>
    </row>
    <row r="44" spans="1:24" ht="15" customHeight="1" x14ac:dyDescent="0.25">
      <c r="A44" s="217"/>
      <c r="B44" s="75"/>
      <c r="C44" s="75"/>
      <c r="D44" s="75"/>
      <c r="E44" s="75"/>
      <c r="F44" s="75"/>
      <c r="G44" s="77" t="s">
        <v>340</v>
      </c>
      <c r="H44" s="75"/>
      <c r="I44" s="237"/>
      <c r="J44" s="75"/>
      <c r="K44" s="75"/>
      <c r="L44" s="75"/>
      <c r="M44" s="75"/>
      <c r="N44" s="218"/>
      <c r="O44" s="186"/>
      <c r="P44" s="9"/>
      <c r="Q44" s="9"/>
      <c r="R44" s="9"/>
      <c r="S44" s="9"/>
      <c r="T44" s="9"/>
      <c r="U44" s="9"/>
      <c r="V44" s="9"/>
      <c r="W44" s="9"/>
      <c r="X44" s="9"/>
    </row>
    <row r="45" spans="1:24" ht="15" customHeight="1" x14ac:dyDescent="0.25">
      <c r="A45" s="193"/>
      <c r="B45" s="76"/>
      <c r="C45" s="76"/>
      <c r="D45" s="76"/>
      <c r="E45" s="76"/>
      <c r="F45" s="76"/>
      <c r="G45" s="220" t="s">
        <v>341</v>
      </c>
      <c r="H45" s="76"/>
      <c r="I45" s="237"/>
      <c r="J45" s="76"/>
      <c r="K45" s="76"/>
      <c r="L45" s="76"/>
      <c r="M45" s="76"/>
      <c r="N45" s="219"/>
      <c r="O45" s="186"/>
      <c r="P45" s="9"/>
      <c r="Q45" s="9"/>
      <c r="R45" s="9"/>
      <c r="S45" s="9"/>
      <c r="T45" s="9"/>
      <c r="U45" s="9"/>
      <c r="V45" s="9"/>
      <c r="W45" s="9"/>
      <c r="X45" s="9"/>
    </row>
    <row r="46" spans="1:24" ht="15" customHeight="1" x14ac:dyDescent="0.25">
      <c r="A46" s="193"/>
      <c r="B46" s="76"/>
      <c r="C46" s="76"/>
      <c r="D46" s="76"/>
      <c r="E46" s="76"/>
      <c r="F46" s="76"/>
      <c r="G46" s="220" t="s">
        <v>342</v>
      </c>
      <c r="H46" s="76"/>
      <c r="I46" s="237"/>
      <c r="J46" s="76"/>
      <c r="K46" s="76"/>
      <c r="L46" s="76"/>
      <c r="M46" s="76"/>
      <c r="N46" s="219"/>
      <c r="O46" s="186"/>
      <c r="P46" s="9"/>
      <c r="Q46" s="9"/>
      <c r="R46" s="9"/>
      <c r="S46" s="9"/>
      <c r="T46" s="9"/>
      <c r="U46" s="9"/>
      <c r="V46" s="9"/>
      <c r="W46" s="9"/>
      <c r="X46" s="9"/>
    </row>
    <row r="47" spans="1:24" ht="22.5" customHeight="1" thickBot="1" x14ac:dyDescent="0.3">
      <c r="A47" s="193"/>
      <c r="B47" s="78"/>
      <c r="C47" s="78"/>
      <c r="D47" s="78"/>
      <c r="E47" s="78"/>
      <c r="F47" s="78"/>
      <c r="G47" s="237"/>
      <c r="H47" s="78"/>
      <c r="I47" s="237"/>
      <c r="J47" s="78"/>
      <c r="K47" s="78"/>
      <c r="L47" s="78"/>
      <c r="M47" s="78"/>
      <c r="N47" s="221"/>
      <c r="O47" s="186"/>
      <c r="P47" s="9"/>
      <c r="Q47" s="9"/>
      <c r="R47" s="9"/>
      <c r="S47" s="9"/>
      <c r="T47" s="9"/>
      <c r="U47" s="9"/>
      <c r="V47" s="9"/>
      <c r="W47" s="9"/>
      <c r="X47" s="9"/>
    </row>
    <row r="48" spans="1:24" ht="16.5" customHeight="1" x14ac:dyDescent="0.25">
      <c r="A48" s="222"/>
      <c r="B48" s="79"/>
      <c r="C48" s="79"/>
      <c r="D48" s="79"/>
      <c r="E48" s="79"/>
      <c r="F48" s="79"/>
      <c r="G48" s="295" t="s">
        <v>343</v>
      </c>
      <c r="H48" s="79"/>
      <c r="I48" s="79"/>
      <c r="J48" s="79"/>
      <c r="K48" s="79"/>
      <c r="L48" s="79"/>
      <c r="M48" s="79"/>
      <c r="N48" s="223"/>
      <c r="O48" s="186"/>
      <c r="P48" s="9"/>
      <c r="Q48" s="9"/>
      <c r="R48" s="9"/>
      <c r="S48" s="9"/>
      <c r="T48" s="9"/>
      <c r="U48" s="9"/>
      <c r="V48" s="9"/>
      <c r="W48" s="9"/>
      <c r="X48" s="9"/>
    </row>
    <row r="49" spans="1:24" ht="16.5" customHeight="1" thickBot="1" x14ac:dyDescent="0.3">
      <c r="A49" s="224"/>
      <c r="B49" s="80"/>
      <c r="C49" s="80"/>
      <c r="D49" s="80"/>
      <c r="E49" s="80"/>
      <c r="F49" s="80"/>
      <c r="G49" s="81" t="s">
        <v>344</v>
      </c>
      <c r="H49" s="80"/>
      <c r="I49" s="80"/>
      <c r="J49" s="80"/>
      <c r="K49" s="80"/>
      <c r="L49" s="80"/>
      <c r="M49" s="80"/>
      <c r="N49" s="225"/>
      <c r="O49" s="186"/>
      <c r="P49" s="9"/>
      <c r="Q49" s="9"/>
      <c r="R49" s="9"/>
      <c r="S49" s="9"/>
      <c r="T49" s="9"/>
      <c r="U49" s="9"/>
      <c r="V49" s="9"/>
      <c r="W49" s="9"/>
      <c r="X49" s="9"/>
    </row>
    <row r="50" spans="1:24" ht="39.75" customHeight="1" x14ac:dyDescent="0.25">
      <c r="A50" s="226"/>
      <c r="B50" s="294" t="str">
        <f>IF(AND('Patient Information'!B12&gt;0,'Patient Information'!B13&gt;0),CONCATENATE('Patient Information'!B13," ",'Patient Information'!B12),"")</f>
        <v xml:space="preserve"> </v>
      </c>
      <c r="C50" s="237"/>
      <c r="D50" s="172"/>
      <c r="E50" s="172"/>
      <c r="F50" s="384"/>
      <c r="G50" s="486"/>
      <c r="H50" s="82"/>
      <c r="I50" s="237"/>
      <c r="J50" s="237"/>
      <c r="K50" s="395" t="str">
        <f>IF('Patient Information'!B8="","",'Patient Information'!B8)</f>
        <v/>
      </c>
      <c r="L50" s="237"/>
      <c r="M50" s="237"/>
      <c r="N50" s="386"/>
      <c r="O50" s="186"/>
      <c r="P50" s="9"/>
      <c r="Q50" s="9"/>
      <c r="R50" s="9"/>
      <c r="S50" s="9"/>
      <c r="T50" s="9"/>
      <c r="U50" s="9"/>
      <c r="V50" s="9"/>
      <c r="W50" s="9"/>
      <c r="X50" s="9"/>
    </row>
    <row r="51" spans="1:24" ht="15.75" customHeight="1" x14ac:dyDescent="0.25">
      <c r="A51" s="227" t="s">
        <v>345</v>
      </c>
      <c r="B51" s="83"/>
      <c r="C51" s="83"/>
      <c r="D51" s="83"/>
      <c r="E51" s="83"/>
      <c r="F51" s="86"/>
      <c r="G51" s="84" t="s">
        <v>346</v>
      </c>
      <c r="H51" s="186"/>
      <c r="I51" s="85"/>
      <c r="J51" s="85"/>
      <c r="K51" s="85"/>
      <c r="L51" s="237"/>
      <c r="M51" s="237"/>
      <c r="N51" s="195"/>
      <c r="O51" s="186"/>
      <c r="P51" s="9"/>
      <c r="Q51" s="9"/>
      <c r="R51" s="9"/>
      <c r="S51" s="9"/>
      <c r="T51" s="9"/>
      <c r="U51" s="9"/>
      <c r="V51" s="9"/>
      <c r="W51" s="9"/>
      <c r="X51" s="9"/>
    </row>
    <row r="52" spans="1:24" ht="15.75" customHeight="1" x14ac:dyDescent="0.25">
      <c r="A52" s="228"/>
      <c r="B52" s="86"/>
      <c r="C52" s="86"/>
      <c r="D52" s="86"/>
      <c r="E52" s="86"/>
      <c r="F52" s="86"/>
      <c r="G52" s="86"/>
      <c r="H52" s="186"/>
      <c r="I52" s="186"/>
      <c r="J52" s="84"/>
      <c r="K52" s="186"/>
      <c r="L52" s="84"/>
      <c r="M52" s="84"/>
      <c r="N52" s="195"/>
      <c r="O52" s="186"/>
      <c r="P52" s="9"/>
      <c r="Q52" s="9"/>
      <c r="R52" s="9"/>
      <c r="S52" s="9"/>
      <c r="T52" s="9"/>
      <c r="U52" s="9"/>
      <c r="V52" s="9"/>
      <c r="W52" s="9"/>
      <c r="X52" s="9"/>
    </row>
    <row r="53" spans="1:24" ht="15.75" customHeight="1" x14ac:dyDescent="0.25">
      <c r="A53" s="228"/>
      <c r="B53" s="86"/>
      <c r="C53" s="86"/>
      <c r="D53" s="86"/>
      <c r="E53" s="383" t="s">
        <v>347</v>
      </c>
      <c r="F53" s="279"/>
      <c r="G53" s="279"/>
      <c r="H53" s="84" t="s">
        <v>348</v>
      </c>
      <c r="I53" s="186"/>
      <c r="J53" s="84"/>
      <c r="K53" s="84"/>
      <c r="L53" s="84"/>
      <c r="M53" s="237"/>
      <c r="N53" s="195"/>
      <c r="O53" s="186"/>
      <c r="P53" s="9"/>
      <c r="Q53" s="9"/>
      <c r="R53" s="9"/>
      <c r="S53" s="9"/>
      <c r="T53" s="9"/>
      <c r="U53" s="9"/>
      <c r="V53" s="9"/>
      <c r="W53" s="9"/>
      <c r="X53" s="9"/>
    </row>
    <row r="54" spans="1:24" ht="15.75" customHeight="1" x14ac:dyDescent="0.25">
      <c r="A54" s="228"/>
      <c r="B54" s="86"/>
      <c r="C54" s="86"/>
      <c r="D54" s="237"/>
      <c r="E54" s="237"/>
      <c r="F54" s="86"/>
      <c r="G54" s="86"/>
      <c r="H54" s="186"/>
      <c r="I54" s="282"/>
      <c r="J54" s="84"/>
      <c r="K54" s="186"/>
      <c r="L54" s="84"/>
      <c r="M54" s="84"/>
      <c r="N54" s="195"/>
      <c r="O54" s="186"/>
      <c r="P54" s="9"/>
      <c r="Q54" s="9"/>
      <c r="R54" s="9"/>
      <c r="S54" s="9"/>
      <c r="T54" s="9"/>
      <c r="U54" s="9"/>
      <c r="V54" s="9"/>
      <c r="W54" s="9"/>
      <c r="X54" s="9"/>
    </row>
    <row r="55" spans="1:24" ht="39.75" customHeight="1" x14ac:dyDescent="0.25">
      <c r="A55" s="228"/>
      <c r="B55" s="371" t="str">
        <f>IF('Patient Information'!B5&gt;0,'Patient Information'!B5,"")</f>
        <v/>
      </c>
      <c r="C55" s="237"/>
      <c r="D55" s="86"/>
      <c r="E55" s="86"/>
      <c r="F55" s="86"/>
      <c r="G55" s="309"/>
      <c r="H55" s="309"/>
      <c r="I55" s="237"/>
      <c r="J55" s="18"/>
      <c r="K55" s="292" t="str">
        <f>IF('Patient Information'!B8="","",'Patient Information'!B8)</f>
        <v/>
      </c>
      <c r="L55" s="237"/>
      <c r="M55" s="237"/>
      <c r="N55" s="195"/>
      <c r="O55" s="186"/>
      <c r="P55" s="9"/>
      <c r="Q55" s="9"/>
      <c r="R55" s="9"/>
      <c r="S55" s="9"/>
      <c r="T55" s="9"/>
      <c r="U55" s="9"/>
      <c r="V55" s="9"/>
      <c r="W55" s="9"/>
      <c r="X55" s="9"/>
    </row>
    <row r="56" spans="1:24" ht="15.75" customHeight="1" x14ac:dyDescent="0.25">
      <c r="A56" s="227" t="s">
        <v>349</v>
      </c>
      <c r="B56" s="83"/>
      <c r="C56" s="83"/>
      <c r="D56" s="83"/>
      <c r="E56" s="83"/>
      <c r="F56" s="86"/>
      <c r="G56" s="84" t="s">
        <v>350</v>
      </c>
      <c r="H56" s="186"/>
      <c r="I56" s="85"/>
      <c r="J56" s="85"/>
      <c r="K56" s="85"/>
      <c r="L56" s="237"/>
      <c r="M56" s="237"/>
      <c r="N56" s="387"/>
      <c r="O56" s="186"/>
      <c r="P56" s="9"/>
      <c r="Q56" s="9"/>
      <c r="R56" s="9"/>
      <c r="S56" s="9"/>
      <c r="T56" s="9"/>
      <c r="U56" s="9"/>
      <c r="V56" s="9"/>
      <c r="W56" s="9"/>
      <c r="X56" s="9"/>
    </row>
    <row r="57" spans="1:24" ht="39.75" customHeight="1" x14ac:dyDescent="0.25">
      <c r="A57" s="229"/>
      <c r="B57" s="174" t="str">
        <f>IF('Patient Information'!B6&gt;0,'Patient Information'!B6,"")</f>
        <v/>
      </c>
      <c r="C57" s="237"/>
      <c r="D57" s="173"/>
      <c r="E57" s="173"/>
      <c r="F57" s="385"/>
      <c r="G57" s="373"/>
      <c r="H57" s="373"/>
      <c r="I57" s="356" t="str">
        <f>IF('Patient Information'!B7="","",'Patient Information'!B7)</f>
        <v/>
      </c>
      <c r="J57" s="174"/>
      <c r="K57" s="237"/>
      <c r="L57" s="237"/>
      <c r="M57" s="237"/>
      <c r="N57" s="388"/>
      <c r="O57" s="186"/>
      <c r="P57" s="9"/>
      <c r="Q57" s="9"/>
      <c r="R57" s="9"/>
      <c r="S57" s="9"/>
      <c r="T57" s="9"/>
      <c r="U57" s="9"/>
      <c r="V57" s="9"/>
      <c r="W57" s="9"/>
      <c r="X57" s="9"/>
    </row>
    <row r="58" spans="1:24" ht="15.75" customHeight="1" x14ac:dyDescent="0.25">
      <c r="A58" s="230" t="s">
        <v>351</v>
      </c>
      <c r="B58" s="83"/>
      <c r="C58" s="83"/>
      <c r="D58" s="83"/>
      <c r="E58" s="83"/>
      <c r="F58" s="86"/>
      <c r="G58" s="87" t="s">
        <v>352</v>
      </c>
      <c r="H58" s="237"/>
      <c r="I58" s="85"/>
      <c r="J58" s="85"/>
      <c r="K58" s="85"/>
      <c r="L58" s="237"/>
      <c r="M58" s="237"/>
      <c r="N58" s="195"/>
      <c r="O58" s="186"/>
      <c r="P58" s="9"/>
      <c r="Q58" s="9"/>
      <c r="R58" s="9"/>
      <c r="S58" s="9"/>
      <c r="T58" s="9"/>
      <c r="U58" s="9"/>
      <c r="V58" s="9"/>
      <c r="W58" s="9"/>
      <c r="X58" s="9"/>
    </row>
    <row r="59" spans="1:24" ht="19.5" customHeight="1" x14ac:dyDescent="0.25">
      <c r="A59" s="231"/>
      <c r="B59" s="86"/>
      <c r="C59" s="86"/>
      <c r="D59" s="86"/>
      <c r="E59" s="86"/>
      <c r="F59" s="86"/>
      <c r="G59" s="86"/>
      <c r="H59" s="186"/>
      <c r="I59" s="186"/>
      <c r="J59" s="186"/>
      <c r="K59" s="84"/>
      <c r="L59" s="84"/>
      <c r="M59" s="84"/>
      <c r="N59" s="232"/>
      <c r="O59" s="186"/>
      <c r="P59" s="9"/>
      <c r="Q59" s="9"/>
      <c r="R59" s="9"/>
      <c r="S59" s="9"/>
      <c r="T59" s="9"/>
      <c r="U59" s="9"/>
      <c r="V59" s="9"/>
      <c r="W59" s="9"/>
      <c r="X59" s="9"/>
    </row>
    <row r="60" spans="1:24" ht="13.5" customHeight="1" thickBot="1" x14ac:dyDescent="0.3">
      <c r="A60" s="233" t="str">
        <f>"Version" &amp;" " &amp;'Background Information'!$B$1</f>
        <v>Version 3</v>
      </c>
      <c r="B60" s="88"/>
      <c r="C60" s="88"/>
      <c r="D60" s="88"/>
      <c r="E60" s="88"/>
      <c r="F60" s="88"/>
      <c r="G60" s="88"/>
      <c r="H60" s="88"/>
      <c r="I60" s="88"/>
      <c r="J60" s="88"/>
      <c r="K60" s="88"/>
      <c r="L60" s="88"/>
      <c r="M60" s="88"/>
      <c r="N60" s="234"/>
      <c r="O60" s="186"/>
      <c r="P60" s="9"/>
      <c r="Q60" s="9"/>
      <c r="R60" s="9"/>
      <c r="S60" s="9"/>
      <c r="T60" s="9"/>
      <c r="U60" s="9"/>
      <c r="V60" s="9"/>
      <c r="W60" s="9"/>
      <c r="X60" s="9"/>
    </row>
    <row r="61" spans="1:24" ht="15.75" customHeight="1" thickBot="1" x14ac:dyDescent="0.3">
      <c r="A61" s="235"/>
      <c r="B61" s="89"/>
      <c r="C61" s="89"/>
      <c r="D61" s="89"/>
      <c r="E61" s="89"/>
      <c r="F61" s="89"/>
      <c r="G61" s="90" t="s">
        <v>353</v>
      </c>
      <c r="H61" s="89"/>
      <c r="I61" s="237"/>
      <c r="J61" s="89"/>
      <c r="K61" s="89"/>
      <c r="L61" s="89"/>
      <c r="M61" s="89"/>
      <c r="N61" s="236"/>
      <c r="O61" s="186"/>
      <c r="P61" s="9"/>
      <c r="Q61" s="9"/>
      <c r="R61" s="9"/>
      <c r="S61" s="9"/>
      <c r="T61" s="9"/>
      <c r="U61" s="9"/>
      <c r="V61" s="9"/>
      <c r="W61" s="9"/>
      <c r="X61" s="9"/>
    </row>
    <row r="62" spans="1:24" ht="14.25" customHeight="1" x14ac:dyDescent="0.25">
      <c r="A62" s="283"/>
      <c r="B62" s="284"/>
      <c r="C62" s="284"/>
      <c r="D62" s="284"/>
      <c r="E62" s="284"/>
      <c r="F62" s="284"/>
      <c r="G62" s="284"/>
      <c r="H62" s="284"/>
      <c r="I62" s="284"/>
      <c r="J62" s="284"/>
      <c r="K62" s="284"/>
      <c r="L62" s="284"/>
      <c r="M62" s="284"/>
      <c r="N62" s="285"/>
      <c r="O62" s="186"/>
      <c r="P62" s="9"/>
      <c r="Q62" s="9"/>
      <c r="R62" s="9"/>
      <c r="S62" s="9"/>
      <c r="T62" s="9"/>
      <c r="U62" s="9"/>
      <c r="V62" s="9"/>
      <c r="W62" s="9"/>
      <c r="X62" s="9"/>
    </row>
    <row r="63" spans="1:24" ht="15.75" customHeight="1" x14ac:dyDescent="0.25">
      <c r="A63" s="286"/>
      <c r="B63" s="287"/>
      <c r="C63" s="287"/>
      <c r="D63" s="287"/>
      <c r="E63" s="287"/>
      <c r="F63" s="287"/>
      <c r="G63" s="287"/>
      <c r="H63" s="287"/>
      <c r="I63" s="287"/>
      <c r="J63" s="287"/>
      <c r="K63" s="287"/>
      <c r="L63" s="287"/>
      <c r="M63" s="287"/>
      <c r="N63" s="288"/>
      <c r="O63" s="186"/>
      <c r="P63" s="9"/>
      <c r="Q63" s="9"/>
      <c r="R63" s="9"/>
      <c r="S63" s="9"/>
      <c r="T63" s="9"/>
      <c r="U63" s="9"/>
      <c r="V63" s="9"/>
      <c r="W63" s="9"/>
      <c r="X63" s="9"/>
    </row>
    <row r="64" spans="1:24" ht="15.75" customHeight="1" x14ac:dyDescent="0.25">
      <c r="A64" s="286"/>
      <c r="B64" s="287"/>
      <c r="C64" s="287"/>
      <c r="D64" s="287"/>
      <c r="E64" s="287"/>
      <c r="F64" s="287"/>
      <c r="G64" s="287"/>
      <c r="H64" s="287"/>
      <c r="I64" s="287"/>
      <c r="J64" s="287"/>
      <c r="K64" s="287"/>
      <c r="L64" s="287"/>
      <c r="M64" s="287"/>
      <c r="N64" s="288"/>
      <c r="O64" s="186"/>
      <c r="P64" s="9"/>
      <c r="Q64" s="9"/>
      <c r="R64" s="9"/>
      <c r="S64" s="9"/>
      <c r="T64" s="9"/>
      <c r="U64" s="9"/>
      <c r="V64" s="9"/>
      <c r="W64" s="9"/>
      <c r="X64" s="9"/>
    </row>
    <row r="65" spans="1:24" ht="15.75" customHeight="1" x14ac:dyDescent="0.25">
      <c r="A65" s="286"/>
      <c r="B65" s="287"/>
      <c r="C65" s="287"/>
      <c r="D65" s="287"/>
      <c r="E65" s="287"/>
      <c r="F65" s="287"/>
      <c r="G65" s="287"/>
      <c r="H65" s="287"/>
      <c r="I65" s="287"/>
      <c r="J65" s="287"/>
      <c r="K65" s="287"/>
      <c r="L65" s="287"/>
      <c r="M65" s="287"/>
      <c r="N65" s="288"/>
      <c r="O65" s="186"/>
      <c r="P65" s="9"/>
      <c r="Q65" s="9"/>
      <c r="R65" s="9"/>
      <c r="S65" s="9"/>
      <c r="T65" s="9"/>
      <c r="U65" s="9"/>
      <c r="V65" s="9"/>
      <c r="W65" s="9"/>
      <c r="X65" s="9"/>
    </row>
    <row r="66" spans="1:24" ht="15.75" customHeight="1" x14ac:dyDescent="0.25">
      <c r="A66" s="286"/>
      <c r="B66" s="287"/>
      <c r="C66" s="287"/>
      <c r="D66" s="287"/>
      <c r="E66" s="287"/>
      <c r="F66" s="287"/>
      <c r="G66" s="287"/>
      <c r="H66" s="287"/>
      <c r="I66" s="287"/>
      <c r="J66" s="287"/>
      <c r="K66" s="287"/>
      <c r="L66" s="287"/>
      <c r="M66" s="287"/>
      <c r="N66" s="288"/>
      <c r="O66" s="186"/>
      <c r="P66" s="9"/>
      <c r="Q66" s="9"/>
      <c r="R66" s="9"/>
      <c r="S66" s="9"/>
      <c r="T66" s="9"/>
      <c r="U66" s="9"/>
      <c r="V66" s="9"/>
      <c r="W66" s="9"/>
      <c r="X66" s="9"/>
    </row>
    <row r="67" spans="1:24" ht="15.75" customHeight="1" x14ac:dyDescent="0.25">
      <c r="A67" s="286"/>
      <c r="B67" s="287"/>
      <c r="C67" s="287"/>
      <c r="D67" s="287"/>
      <c r="E67" s="287"/>
      <c r="F67" s="287"/>
      <c r="G67" s="287"/>
      <c r="H67" s="287"/>
      <c r="I67" s="287"/>
      <c r="J67" s="287"/>
      <c r="K67" s="287"/>
      <c r="L67" s="287"/>
      <c r="M67" s="287"/>
      <c r="N67" s="288"/>
      <c r="O67" s="186"/>
      <c r="P67" s="9"/>
      <c r="Q67" s="9"/>
      <c r="R67" s="9"/>
      <c r="S67" s="9"/>
      <c r="T67" s="9"/>
      <c r="U67" s="9"/>
      <c r="V67" s="9"/>
      <c r="W67" s="9"/>
      <c r="X67" s="9"/>
    </row>
    <row r="68" spans="1:24" ht="15.75" customHeight="1" x14ac:dyDescent="0.25">
      <c r="A68" s="286"/>
      <c r="B68" s="287"/>
      <c r="C68" s="287"/>
      <c r="D68" s="287"/>
      <c r="E68" s="287"/>
      <c r="F68" s="287"/>
      <c r="G68" s="287"/>
      <c r="H68" s="287"/>
      <c r="I68" s="287"/>
      <c r="J68" s="287"/>
      <c r="K68" s="287"/>
      <c r="L68" s="287"/>
      <c r="M68" s="287"/>
      <c r="N68" s="288"/>
      <c r="O68" s="186"/>
      <c r="P68" s="9"/>
      <c r="Q68" s="9"/>
      <c r="R68" s="9"/>
      <c r="S68" s="9"/>
      <c r="T68" s="9"/>
      <c r="U68" s="9"/>
      <c r="V68" s="9"/>
      <c r="W68" s="9"/>
      <c r="X68" s="9"/>
    </row>
    <row r="69" spans="1:24" ht="15.75" customHeight="1" x14ac:dyDescent="0.25">
      <c r="A69" s="286"/>
      <c r="B69" s="287"/>
      <c r="C69" s="287"/>
      <c r="D69" s="287"/>
      <c r="E69" s="287"/>
      <c r="F69" s="287"/>
      <c r="G69" s="287"/>
      <c r="H69" s="287"/>
      <c r="I69" s="287"/>
      <c r="J69" s="287"/>
      <c r="K69" s="287"/>
      <c r="L69" s="287"/>
      <c r="M69" s="287"/>
      <c r="N69" s="288"/>
      <c r="O69" s="186"/>
      <c r="P69" s="9"/>
      <c r="Q69" s="9"/>
      <c r="R69" s="9"/>
      <c r="S69" s="9"/>
      <c r="T69" s="9"/>
      <c r="U69" s="9"/>
      <c r="V69" s="9"/>
      <c r="W69" s="9"/>
      <c r="X69" s="9"/>
    </row>
    <row r="70" spans="1:24" ht="15.75" customHeight="1" x14ac:dyDescent="0.25">
      <c r="A70" s="286"/>
      <c r="B70" s="287"/>
      <c r="C70" s="287"/>
      <c r="D70" s="287"/>
      <c r="E70" s="287"/>
      <c r="F70" s="287"/>
      <c r="G70" s="287"/>
      <c r="H70" s="287"/>
      <c r="I70" s="287"/>
      <c r="J70" s="287"/>
      <c r="K70" s="287"/>
      <c r="L70" s="287"/>
      <c r="M70" s="287"/>
      <c r="N70" s="288"/>
      <c r="O70" s="186"/>
      <c r="P70" s="9"/>
      <c r="Q70" s="9"/>
      <c r="R70" s="9"/>
      <c r="S70" s="9"/>
      <c r="T70" s="9"/>
      <c r="U70" s="9"/>
      <c r="V70" s="9"/>
      <c r="W70" s="9"/>
      <c r="X70" s="9"/>
    </row>
    <row r="71" spans="1:24" ht="15.75" customHeight="1" x14ac:dyDescent="0.25">
      <c r="A71" s="286"/>
      <c r="B71" s="287"/>
      <c r="C71" s="287"/>
      <c r="D71" s="287"/>
      <c r="E71" s="287"/>
      <c r="F71" s="287"/>
      <c r="G71" s="287"/>
      <c r="H71" s="287"/>
      <c r="I71" s="287"/>
      <c r="J71" s="287"/>
      <c r="K71" s="287"/>
      <c r="L71" s="287"/>
      <c r="M71" s="287"/>
      <c r="N71" s="288"/>
      <c r="O71" s="186"/>
      <c r="P71" s="9"/>
      <c r="Q71" s="9"/>
      <c r="R71" s="9"/>
      <c r="S71" s="9"/>
      <c r="T71" s="9"/>
      <c r="U71" s="9"/>
      <c r="V71" s="9"/>
      <c r="W71" s="9"/>
      <c r="X71" s="9"/>
    </row>
    <row r="72" spans="1:24" ht="15.75" customHeight="1" x14ac:dyDescent="0.25">
      <c r="A72" s="286"/>
      <c r="B72" s="287"/>
      <c r="C72" s="287"/>
      <c r="D72" s="287"/>
      <c r="E72" s="287"/>
      <c r="F72" s="287"/>
      <c r="G72" s="287"/>
      <c r="H72" s="287"/>
      <c r="I72" s="287"/>
      <c r="J72" s="287"/>
      <c r="K72" s="287"/>
      <c r="L72" s="287"/>
      <c r="M72" s="287"/>
      <c r="N72" s="288"/>
      <c r="O72" s="186"/>
      <c r="P72" s="9"/>
      <c r="Q72" s="9"/>
      <c r="R72" s="9"/>
      <c r="S72" s="9"/>
      <c r="T72" s="9"/>
      <c r="U72" s="9"/>
      <c r="V72" s="9"/>
      <c r="W72" s="9"/>
      <c r="X72" s="9"/>
    </row>
    <row r="73" spans="1:24" ht="15.75" customHeight="1" x14ac:dyDescent="0.25">
      <c r="A73" s="286"/>
      <c r="B73" s="287"/>
      <c r="C73" s="287"/>
      <c r="D73" s="287"/>
      <c r="E73" s="287"/>
      <c r="F73" s="287"/>
      <c r="G73" s="287"/>
      <c r="H73" s="287"/>
      <c r="I73" s="287"/>
      <c r="J73" s="287"/>
      <c r="K73" s="287"/>
      <c r="L73" s="287"/>
      <c r="M73" s="287"/>
      <c r="N73" s="288"/>
      <c r="O73" s="186"/>
      <c r="P73" s="9"/>
      <c r="Q73" s="9"/>
      <c r="R73" s="9"/>
      <c r="S73" s="9"/>
      <c r="T73" s="9"/>
      <c r="U73" s="9"/>
      <c r="V73" s="9"/>
      <c r="W73" s="9"/>
      <c r="X73" s="9"/>
    </row>
    <row r="74" spans="1:24" ht="15.75" customHeight="1" x14ac:dyDescent="0.25">
      <c r="A74" s="286"/>
      <c r="B74" s="287"/>
      <c r="C74" s="287"/>
      <c r="D74" s="287"/>
      <c r="E74" s="287"/>
      <c r="F74" s="287"/>
      <c r="G74" s="287"/>
      <c r="H74" s="287"/>
      <c r="I74" s="287"/>
      <c r="J74" s="287"/>
      <c r="K74" s="287"/>
      <c r="L74" s="287"/>
      <c r="M74" s="287"/>
      <c r="N74" s="288"/>
      <c r="O74" s="186"/>
      <c r="P74" s="9"/>
      <c r="Q74" s="9"/>
      <c r="R74" s="9"/>
      <c r="S74" s="9"/>
      <c r="T74" s="9"/>
      <c r="U74" s="9"/>
      <c r="V74" s="9"/>
      <c r="W74" s="9"/>
      <c r="X74" s="9"/>
    </row>
    <row r="75" spans="1:24" ht="15.75" customHeight="1" x14ac:dyDescent="0.25">
      <c r="A75" s="286"/>
      <c r="B75" s="287"/>
      <c r="C75" s="287"/>
      <c r="D75" s="287"/>
      <c r="E75" s="287"/>
      <c r="F75" s="287"/>
      <c r="G75" s="287"/>
      <c r="H75" s="287"/>
      <c r="I75" s="287"/>
      <c r="J75" s="287"/>
      <c r="K75" s="287"/>
      <c r="L75" s="287"/>
      <c r="M75" s="287"/>
      <c r="N75" s="288"/>
      <c r="O75" s="186"/>
      <c r="P75" s="9"/>
      <c r="Q75" s="9"/>
      <c r="R75" s="9"/>
      <c r="S75" s="9"/>
      <c r="T75" s="9"/>
      <c r="U75" s="9"/>
      <c r="V75" s="9"/>
      <c r="W75" s="9"/>
      <c r="X75" s="9"/>
    </row>
    <row r="76" spans="1:24" ht="15.75" customHeight="1" x14ac:dyDescent="0.25">
      <c r="A76" s="286"/>
      <c r="B76" s="287"/>
      <c r="C76" s="287"/>
      <c r="D76" s="287"/>
      <c r="E76" s="287"/>
      <c r="F76" s="287"/>
      <c r="G76" s="287"/>
      <c r="H76" s="287"/>
      <c r="I76" s="287"/>
      <c r="J76" s="287"/>
      <c r="K76" s="287"/>
      <c r="L76" s="287"/>
      <c r="M76" s="287"/>
      <c r="N76" s="288"/>
      <c r="O76" s="186"/>
      <c r="P76" s="9"/>
      <c r="Q76" s="9"/>
      <c r="R76" s="9"/>
      <c r="S76" s="9"/>
      <c r="T76" s="9"/>
      <c r="U76" s="9"/>
      <c r="V76" s="9"/>
      <c r="W76" s="9"/>
      <c r="X76" s="9"/>
    </row>
    <row r="77" spans="1:24" ht="15.75" customHeight="1" x14ac:dyDescent="0.25">
      <c r="A77" s="286"/>
      <c r="B77" s="287"/>
      <c r="C77" s="287"/>
      <c r="D77" s="287"/>
      <c r="E77" s="287"/>
      <c r="F77" s="287"/>
      <c r="G77" s="287"/>
      <c r="H77" s="287"/>
      <c r="I77" s="287"/>
      <c r="J77" s="287"/>
      <c r="K77" s="287"/>
      <c r="L77" s="287"/>
      <c r="M77" s="287"/>
      <c r="N77" s="288"/>
      <c r="O77" s="186"/>
      <c r="P77" s="9"/>
      <c r="Q77" s="9"/>
      <c r="R77" s="9"/>
      <c r="S77" s="9"/>
      <c r="T77" s="9"/>
      <c r="U77" s="9"/>
      <c r="V77" s="9"/>
      <c r="W77" s="9"/>
      <c r="X77" s="9"/>
    </row>
    <row r="78" spans="1:24" ht="15.75" customHeight="1" thickBot="1" x14ac:dyDescent="0.3">
      <c r="A78" s="289"/>
      <c r="B78" s="290"/>
      <c r="C78" s="290"/>
      <c r="D78" s="290"/>
      <c r="E78" s="290"/>
      <c r="F78" s="290"/>
      <c r="G78" s="290"/>
      <c r="H78" s="290"/>
      <c r="I78" s="290"/>
      <c r="J78" s="290"/>
      <c r="K78" s="290"/>
      <c r="L78" s="290"/>
      <c r="M78" s="290"/>
      <c r="N78" s="291"/>
      <c r="O78" s="186"/>
      <c r="P78" s="9"/>
      <c r="Q78" s="9"/>
      <c r="R78" s="9"/>
      <c r="S78" s="9"/>
      <c r="T78" s="9"/>
      <c r="U78" s="9"/>
      <c r="V78" s="9"/>
      <c r="W78" s="9"/>
      <c r="X78" s="9"/>
    </row>
    <row r="79" spans="1:24" ht="15.75" customHeight="1" x14ac:dyDescent="0.25">
      <c r="A79" s="34"/>
      <c r="B79" s="34"/>
      <c r="C79" s="34"/>
      <c r="D79" s="34"/>
      <c r="E79" s="34"/>
      <c r="F79" s="34"/>
      <c r="G79" s="34"/>
      <c r="H79" s="34"/>
      <c r="I79" s="34"/>
      <c r="J79" s="34"/>
      <c r="K79" s="34"/>
      <c r="L79" s="34"/>
      <c r="M79" s="34"/>
      <c r="N79" s="34"/>
      <c r="O79" s="9"/>
      <c r="P79" s="9"/>
      <c r="Q79" s="9"/>
      <c r="R79" s="9"/>
      <c r="S79" s="9"/>
      <c r="T79" s="9"/>
      <c r="U79" s="9"/>
      <c r="V79" s="9"/>
      <c r="W79" s="9"/>
      <c r="X79" s="9"/>
    </row>
  </sheetData>
  <sheetProtection algorithmName="SHA-512" hashValue="jsB3MHk1vZYRDFLhwbdddJpsApyKcLbfcE/ZpBkHBj9UIkFHN4VSDF06kV7san0G5kXIB7Dh29R0gQeJoJvSXg==" saltValue="th5H9Fn6gHxXVbpBD0bTjw==" spinCount="100000" sheet="1" objects="1" scenarios="1" selectLockedCells="1"/>
  <printOptions horizontalCentered="1"/>
  <pageMargins left="0.3" right="0.3" top="0.3" bottom="0.3" header="0" footer="0"/>
  <pageSetup scale="77" fitToHeight="0" orientation="landscape" r:id="rId1"/>
  <rowBreaks count="1" manualBreakCount="1">
    <brk id="41" max="13" man="1"/>
  </rowBreaks>
  <ignoredErrors>
    <ignoredError sqref="A12:A22 A23:A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419100</xdr:colOff>
                    <xdr:row>51</xdr:row>
                    <xdr:rowOff>190500</xdr:rowOff>
                  </from>
                  <to>
                    <xdr:col>1</xdr:col>
                    <xdr:colOff>723900</xdr:colOff>
                    <xdr:row>53</xdr:row>
                    <xdr:rowOff>7620</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moveWithCells="1">
                  <from>
                    <xdr:col>2</xdr:col>
                    <xdr:colOff>1127760</xdr:colOff>
                    <xdr:row>52</xdr:row>
                    <xdr:rowOff>7620</xdr:rowOff>
                  </from>
                  <to>
                    <xdr:col>3</xdr:col>
                    <xdr:colOff>7620</xdr:colOff>
                    <xdr:row>53</xdr:row>
                    <xdr:rowOff>22860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60960</xdr:colOff>
                    <xdr:row>52</xdr:row>
                    <xdr:rowOff>7620</xdr:rowOff>
                  </from>
                  <to>
                    <xdr:col>4</xdr:col>
                    <xdr:colOff>381000</xdr:colOff>
                    <xdr:row>53</xdr:row>
                    <xdr:rowOff>7620</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4</xdr:col>
                    <xdr:colOff>693420</xdr:colOff>
                    <xdr:row>52</xdr:row>
                    <xdr:rowOff>22860</xdr:rowOff>
                  </from>
                  <to>
                    <xdr:col>4</xdr:col>
                    <xdr:colOff>982980</xdr:colOff>
                    <xdr:row>53</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2FE3EDA0-BFC4-4C7F-948B-AA7621A9856D}">
          <x14:formula1>
            <xm:f>'Background Information'!$F$46:$F$49</xm:f>
          </x14:formula1>
          <xm:sqref>K12:K26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834C-7EDD-42C1-BA12-E49D19AD818B}">
  <sheetPr codeName="Sheet3">
    <pageSetUpPr fitToPage="1"/>
  </sheetPr>
  <dimension ref="A1:Z38"/>
  <sheetViews>
    <sheetView showGridLines="0" showRowColHeaders="0" zoomScaleNormal="100" workbookViewId="0">
      <selection activeCell="V2" sqref="V2"/>
    </sheetView>
  </sheetViews>
  <sheetFormatPr defaultColWidth="12.59765625" defaultRowHeight="15" customHeight="1" x14ac:dyDescent="0.25"/>
  <cols>
    <col min="1" max="1" width="7.69921875" customWidth="1"/>
    <col min="2" max="2" width="6.19921875" customWidth="1"/>
    <col min="3" max="4" width="5" customWidth="1"/>
    <col min="5" max="5" width="4.19921875" customWidth="1"/>
    <col min="6" max="6" width="9" customWidth="1"/>
    <col min="7" max="7" width="9.8984375" customWidth="1"/>
    <col min="8" max="8" width="0.69921875" customWidth="1"/>
    <col min="9" max="9" width="5.69921875" customWidth="1"/>
    <col min="10" max="10" width="8" customWidth="1"/>
    <col min="11" max="11" width="10.19921875" customWidth="1"/>
    <col min="12" max="12" width="2.5" customWidth="1"/>
    <col min="13" max="13" width="12.8984375" customWidth="1"/>
    <col min="14" max="14" width="0.69921875" customWidth="1"/>
    <col min="15" max="15" width="5.69921875" customWidth="1"/>
    <col min="16" max="16" width="8" customWidth="1"/>
    <col min="17" max="17" width="10.19921875" customWidth="1"/>
    <col min="18" max="18" width="2.5" customWidth="1"/>
    <col min="19" max="19" width="12.8984375" customWidth="1"/>
    <col min="20" max="21" width="8" customWidth="1"/>
    <col min="22" max="22" width="10.59765625" customWidth="1"/>
    <col min="23" max="26" width="8" customWidth="1"/>
  </cols>
  <sheetData>
    <row r="1" spans="1:26" ht="14.25" customHeight="1" x14ac:dyDescent="0.25">
      <c r="A1" s="91"/>
      <c r="B1" s="91"/>
      <c r="C1" s="91"/>
      <c r="D1" s="91"/>
      <c r="E1" s="91"/>
      <c r="F1" s="91"/>
      <c r="G1" s="91"/>
      <c r="H1" s="91"/>
      <c r="I1" s="91"/>
      <c r="J1" s="91"/>
      <c r="K1" s="91"/>
      <c r="L1" s="91"/>
      <c r="M1" s="91"/>
      <c r="N1" s="91"/>
      <c r="O1" s="91"/>
      <c r="P1" s="91"/>
      <c r="Q1" s="91"/>
      <c r="R1" s="91"/>
      <c r="S1" s="91"/>
      <c r="T1" s="91"/>
      <c r="U1" s="91"/>
      <c r="V1" s="91"/>
      <c r="W1" s="91"/>
      <c r="X1" s="91"/>
      <c r="Y1" s="91"/>
      <c r="Z1" s="91"/>
    </row>
    <row r="2" spans="1:26" ht="14.25" customHeight="1" x14ac:dyDescent="0.25">
      <c r="A2" s="91"/>
      <c r="B2" s="91" t="s">
        <v>354</v>
      </c>
      <c r="C2" s="91"/>
      <c r="D2" s="91"/>
      <c r="E2" s="91"/>
      <c r="F2" s="91"/>
      <c r="G2" s="91"/>
      <c r="H2" s="91"/>
      <c r="I2" s="91"/>
      <c r="J2" s="91"/>
      <c r="K2" s="91"/>
      <c r="L2" s="91"/>
      <c r="M2" s="91"/>
      <c r="N2" s="91"/>
      <c r="O2" s="91"/>
      <c r="P2" s="91"/>
      <c r="Q2" s="91"/>
      <c r="R2" s="91"/>
      <c r="S2" s="91"/>
      <c r="T2" s="91"/>
      <c r="U2" s="32" t="s">
        <v>355</v>
      </c>
      <c r="V2" s="432"/>
      <c r="W2" s="416"/>
      <c r="X2" s="416"/>
      <c r="Y2" s="416"/>
      <c r="Z2" s="91"/>
    </row>
    <row r="3" spans="1:26" ht="14.25" customHeight="1" x14ac:dyDescent="0.25">
      <c r="A3" s="91"/>
      <c r="B3" s="276"/>
      <c r="C3" s="238"/>
      <c r="D3" s="238"/>
      <c r="E3" s="238"/>
      <c r="F3" s="238"/>
      <c r="G3" s="238"/>
      <c r="H3" s="238"/>
      <c r="I3" s="238"/>
      <c r="J3" s="238"/>
      <c r="K3" s="238"/>
      <c r="L3" s="238"/>
      <c r="M3" s="91"/>
      <c r="N3" s="91"/>
      <c r="O3" s="91"/>
      <c r="P3" s="91"/>
      <c r="Q3" s="91"/>
      <c r="R3" s="91"/>
      <c r="S3" s="91"/>
      <c r="T3" s="91"/>
      <c r="U3" s="91"/>
      <c r="V3" s="91"/>
      <c r="W3" s="91"/>
      <c r="X3" s="91"/>
      <c r="Y3" s="91"/>
      <c r="Z3" s="91"/>
    </row>
    <row r="4" spans="1:26" ht="14.25" customHeight="1" thickBot="1" x14ac:dyDescent="0.3">
      <c r="A4" s="91"/>
      <c r="B4" s="91"/>
      <c r="C4" s="91"/>
      <c r="D4" s="91"/>
      <c r="E4" s="91"/>
      <c r="F4" s="91"/>
      <c r="G4" s="91"/>
      <c r="H4" s="91"/>
      <c r="I4" s="91"/>
      <c r="J4" s="91"/>
      <c r="K4" s="91"/>
      <c r="L4" s="91"/>
      <c r="M4" s="91"/>
      <c r="N4" s="91"/>
      <c r="O4" s="91"/>
      <c r="R4" s="91"/>
      <c r="S4" s="91"/>
      <c r="T4" s="91"/>
      <c r="U4" s="32"/>
      <c r="V4" s="186"/>
      <c r="W4" s="91"/>
      <c r="X4" s="91"/>
      <c r="Y4" s="91"/>
      <c r="Z4" s="91"/>
    </row>
    <row r="5" spans="1:26" ht="22.5" customHeight="1" x14ac:dyDescent="0.25">
      <c r="A5" s="91"/>
      <c r="B5" s="418"/>
      <c r="C5" s="419"/>
      <c r="D5" s="419"/>
      <c r="E5" s="299" t="str">
        <f>IF('Patient Information'!B6="","",'Patient Information'!B6)</f>
        <v/>
      </c>
      <c r="F5" s="419"/>
      <c r="G5" s="420"/>
      <c r="H5" s="91"/>
      <c r="I5" s="412"/>
      <c r="J5" s="403"/>
      <c r="K5" s="413" t="s">
        <v>356</v>
      </c>
      <c r="L5" s="403"/>
      <c r="M5" s="411"/>
      <c r="N5" s="91"/>
      <c r="O5" s="412"/>
      <c r="P5" s="403"/>
      <c r="Q5" s="413" t="s">
        <v>356</v>
      </c>
      <c r="R5" s="403"/>
      <c r="S5" s="411"/>
      <c r="T5" s="91"/>
      <c r="U5" s="91"/>
      <c r="V5" s="91"/>
      <c r="W5" s="91"/>
      <c r="X5" s="91"/>
      <c r="Y5" s="91"/>
      <c r="Z5" s="91"/>
    </row>
    <row r="6" spans="1:26" ht="12.75" customHeight="1" x14ac:dyDescent="0.25">
      <c r="A6" s="91"/>
      <c r="B6" s="332"/>
      <c r="C6" s="238"/>
      <c r="D6" s="238"/>
      <c r="E6" s="246" t="s">
        <v>116</v>
      </c>
      <c r="F6" s="238"/>
      <c r="G6" s="421"/>
      <c r="H6" s="91"/>
      <c r="I6" s="319"/>
      <c r="J6" s="237"/>
      <c r="K6" s="414" t="s">
        <v>116</v>
      </c>
      <c r="L6" s="237"/>
      <c r="M6" s="320"/>
      <c r="N6" s="91"/>
      <c r="O6" s="319"/>
      <c r="P6" s="237"/>
      <c r="Q6" s="415" t="str">
        <f>IF(V2="",IF(E5="","Internal Charity Care",_xlfn.CONCAT(E5," ","Charity Care")),V2)</f>
        <v>Internal Charity Care</v>
      </c>
      <c r="R6" s="237"/>
      <c r="S6" s="320"/>
      <c r="T6" s="91"/>
      <c r="U6" s="91"/>
      <c r="V6" s="91"/>
      <c r="W6" s="91"/>
      <c r="X6" s="91"/>
      <c r="Y6" s="91"/>
      <c r="Z6" s="91"/>
    </row>
    <row r="7" spans="1:26" ht="12.75" customHeight="1" x14ac:dyDescent="0.25">
      <c r="A7" s="91"/>
      <c r="B7" s="270"/>
      <c r="C7" s="238"/>
      <c r="D7" s="237"/>
      <c r="E7" s="246" t="s">
        <v>357</v>
      </c>
      <c r="F7" s="238"/>
      <c r="G7" s="421"/>
      <c r="H7" s="91"/>
      <c r="I7" s="270" t="s">
        <v>358</v>
      </c>
      <c r="J7" s="92" t="str">
        <f>IF(OR(Application!K12="Hospital Discounted Care",Application!K12="Hosp Disc Care/Charity Care"),Application!B12,IF(OR(Application!K13="Hospital Discounted Care",Application!K13="Hosp Disc Care/Charity Care"),Application!B13,IF(OR(Application!K14="Hospital Discounted Care",Application!K14="Hosp Disc Care/Charity Care"),Application!B14,IF(OR(Application!K15="Hospital Discounted Care",Application!K15="Hosp Disc Care/Charity Care"),Application!B15,IF(OR(Application!K16="Hospital Discounted Care",Application!K16="Hosp Disc Care/Charity Care"),Application!B16,IF(OR(Application!K17="Hospital Discounted Care",Application!K17="Hosp Disc Care/Charity Care"),Application!B17,IF(OR(Application!K18="Hospital Discounted Care",Application!K18="Hosp Disc Care/Charity Care"),Application!B18,IF(OR(Application!K19="Hospital Discounted Care",Application!K19="Hosp Disc Care/Charity Care"),Application!B19,IF(OR(Application!K20="Hospital Discounted Care",Application!K20="Hosp Disc Care/Charity Care"),Application!B20,IF(OR(Application!K21="Hospital Discounted Care",Application!K21="Hosp Disc Care/Charity Care"),Application!B21,IF(OR(Application!K22="Hospital Discounted Care",Application!K22="Hosp Disc Care/Charity Care"),Application!B22,IF(OR(Application!K23="Hospital Discounted Care",Application!K23="Hosp Disc Care/Charity Care"),Application!B23,IF(OR(Application!K24="Hospital Discounted Care",Application!K24="Hosp Disc Care/Charity Care"),Application!B24,IF(OR(Application!K25="Hospital Discounted Care",Application!K25="Hosp Disc Care/Charity Care"),Application!B25,IF(OR(Application!K262="Hospital Discounted Care",Application!K26="Hosp Disc Care/Charity Care"),Application!B26,"")))))))))))))))</f>
        <v/>
      </c>
      <c r="K7" s="92"/>
      <c r="L7" s="417"/>
      <c r="M7" s="409"/>
      <c r="N7" s="91"/>
      <c r="O7" s="270" t="s">
        <v>358</v>
      </c>
      <c r="P7" s="92" t="str">
        <f>IF(OR(Application!K12="Charity Care",Application!K12="Hosp Disc Care/Charity Care"),Application!B12,IF(OR(Application!K13="Charity Care",Application!K13="Hosp Disc Care/Charity Care"),Application!B13,IF(OR(Application!K14="Charity Care",Application!K14="Hosp Disc Care/Charity Care"),Application!B14,IF(OR(Application!K15="Charity Care",Application!K15="Hosp Disc Care/Charity Care"),Application!B15,IF(OR(Application!K16="Charity Care",Application!K16="Hosp Disc Care/Charity Care"),Application!B16,IF(OR(Application!K17="Charity Care",Application!K17="Hosp Disc Care/Charity Care"),Application!B17,IF(OR(Application!K18="Charity Care",Application!K18="Hosp Disc Care/Charity Care"),Application!B18,IF(OR(Application!K19="Charity Care",Application!K19="Hosp Disc Care/Charity Care"),Application!B19,IF(OR(Application!K20="Charity Care",Application!K20="Hosp Disc Care/Charity Care"),Application!B20,IF(OR(Application!K21="Charity Care",Application!K21="Hosp Disc Care/Charity Care"),Application!B21,IF(OR(Application!K22="Charity Care",Application!K22="Hosp Disc Care/Charity Care"),Application!B22,IF(OR(Application!K23="Charity Care",Application!K23="Hosp Disc Care/Charity Care"),Application!B23,IF(OR(Application!K24="Charity Care",Application!K24="Hosp Disc Care/Charity Care"),Application!B24,IF(OR(Application!K25="Charity Care",Application!K25="Hosp Disc Care/Charity Care"),Application!B25,IF(OR(Application!K262="Charity Care",Application!K26="Hosp Disc Care/Charity Care"),Application!B26,"")))))))))))))))</f>
        <v/>
      </c>
      <c r="Q7" s="92"/>
      <c r="R7" s="417"/>
      <c r="S7" s="409"/>
      <c r="T7" s="91"/>
      <c r="U7" s="91"/>
      <c r="V7" s="91"/>
      <c r="W7" s="91"/>
      <c r="X7" s="91"/>
      <c r="Y7" s="91"/>
      <c r="Z7" s="91"/>
    </row>
    <row r="8" spans="1:26" ht="12.75" customHeight="1" x14ac:dyDescent="0.25">
      <c r="A8" s="91"/>
      <c r="B8" s="422" t="s">
        <v>358</v>
      </c>
      <c r="C8" s="92" t="str">
        <f>CONCATENATE('Patient Information'!B13," ",'Patient Information'!B12)</f>
        <v xml:space="preserve"> </v>
      </c>
      <c r="D8" s="92"/>
      <c r="E8" s="92"/>
      <c r="F8" s="92"/>
      <c r="G8" s="423"/>
      <c r="H8" s="91"/>
      <c r="I8" s="270" t="s">
        <v>358</v>
      </c>
      <c r="J8" s="92" t="str">
        <f>IF((COUNTIF(Application!K12:K13,"Hospital Discounted Care")+COUNTIF(Application!K12:K13,"Hosp Disc Care/Charity Care"))=2,Application!B13,IF((COUNTIF(Application!K12:K14,"Hospital Discounted Care")+COUNTIF(Application!K12:K14,"Hosp Disc Care/Charity Care"))=2,Application!B14,IF((COUNTIF(Application!K12:K15,"Hospital Discounted Care")+COUNTIF(Application!K12:K15,"Hosp Disc Care/Charity Care"))=2,Application!B15,IF((COUNTIF(Application!K12:K16,"Hospital Discounted Care")+COUNTIF(Application!K12:K16,"Hosp Disc Care/Charity Care"))=2,Application!B16,IF((COUNTIF(Application!K12:K17,"Hospital Discounted Care")+COUNTIF(Application!K12:K17,"Hosp Disc Care/Charity Care"))=2,Application!B17,IF((COUNTIF(Application!K12:K18,"Hospital Discounted Care")+COUNTIF(Application!K12:K18,"Hosp Disc Care/Charity Care"))=2,Application!B18,IF((COUNTIF(Application!K12:K19,"Hospital Discounted Care")+COUNTIF(Application!K12:K19,"Hosp Disc Care/Charity Care"))=2,Application!B19,IF((COUNTIF(Application!K12:K20,"Hospital Discounted Care")+COUNTIF(Application!K12:K20,"Hosp Disc Care/Charity Care"))=2,Application!B20,IF((COUNTIF(Application!K12:K21,"Hospital Discounted Care")+COUNTIF(Application!K12:K21,"Hosp Disc Care/Charity Care"))=2,Application!B21,IF((COUNTIF(Application!K12:K22,"Hospital Discounted Care")+COUNTIF(Application!K12:K22,"Hosp Disc Care/Charity Care"))=2,Application!B22,IF((COUNTIF(Application!K12:K23,"Hospital Discounted Care")+COUNTIF(Application!K12:K23,"Hosp Disc Care/Charity Care"))=2,Application!B23,IF((COUNTIF(Application!K12:K24,"Hospital Discounted Care")+COUNTIF(Application!K12:K24,"Hosp Disc Care/Charity Care"))=2,Application!B24,IF((COUNTIF(Application!K12:K25,"Hospital Discounted Care")+COUNTIF(Application!K12:K25,"Hosp Disc Care/Charity Care"))=2,Application!B25,IF((COUNTIF(Application!K12:K26,"Hospital Discounted Care")+COUNTIF(Application!K12:K26,"Hosp Disc Care/Charity Care"))=2,Application!B26,""))))))))))))))</f>
        <v/>
      </c>
      <c r="K8" s="92"/>
      <c r="L8" s="433"/>
      <c r="M8" s="275"/>
      <c r="N8" s="91"/>
      <c r="O8" s="270" t="s">
        <v>358</v>
      </c>
      <c r="P8" s="92" t="str">
        <f>IF((COUNTIF(Application!K12:K13,"Charity Care")+COUNTIF(Application!K12:K13,"Hosp Disc Care/Charity Care"))=2,Application!B13,IF((COUNTIF(Application!K12:K14,"Charity Care")+COUNTIF(Application!K12:K14,"Hosp Disc Care/Charity Care"))=2,Application!B14,IF((COUNTIF(Application!K12:K15,"Charity Care")+COUNTIF(Application!K12:K15,"Hosp Disc Care/Charity Care"))=2,Application!B15,IF((COUNTIF(Application!K12:K16,"Charity Care")+COUNTIF(Application!K12:K16,"Hosp Disc Care/Charity Care"))=2,Application!B16,IF((COUNTIF(Application!K12:K17,"Charity Care")+COUNTIF(Application!K12:K17,"Hosp Disc Care/Charity Care"))=2,Application!B17,IF((COUNTIF(Application!K12:K18,"Charity Care")+COUNTIF(Application!K12:K18,"Hosp Disc Care/Charity Care"))=2,Application!B18,IF((COUNTIF(Application!K12:K19,"Charity Care")+COUNTIF(Application!K12:K19,"Hosp Disc Care/Charity Care"))=2,Application!B19,IF((COUNTIF(Application!K12:K20,"Charity Care")+COUNTIF(Application!K12:K20,"Hosp Disc Care/Charity Care"))=2,Application!B20,IF((COUNTIF(Application!K12:K21,"Charity Care")+COUNTIF(Application!K12:K21,"Hosp Disc Care/Charity Care"))=2,Application!B21,IF((COUNTIF(Application!K12:K22,"Charity Care")+COUNTIF(Application!K12:K22,"Hosp Disc Care/Charity Care"))=2,Application!B22,IF((COUNTIF(Application!K12:K23,"Charity Care")+COUNTIF(Application!K12:K23,"Hosp Disc Care/Charity Care"))=2,Application!B23,IF((COUNTIF(Application!K12:K24,"Charity Care")+COUNTIF(Application!K12:K24,"Hosp Disc Care/Charity Care"))=2,Application!B24,IF((COUNTIF(Application!K12:K25,"Charity Care")+COUNTIF(Application!K12:K25,"Hosp Disc Care/Charity Care"))=2,Application!B25,IF((COUNTIF(Application!K12:K26,"Charity Care")+COUNTIF(Application!K12:K26,"Hosp Disc Care/Charity Care"))=2,Application!B26,""))))))))))))))</f>
        <v/>
      </c>
      <c r="Q8" s="92"/>
      <c r="R8" s="433"/>
      <c r="S8" s="275"/>
      <c r="T8" s="91"/>
      <c r="U8" s="91"/>
      <c r="V8" s="91"/>
      <c r="W8" s="91"/>
      <c r="X8" s="91"/>
      <c r="Y8" s="91"/>
      <c r="Z8" s="91"/>
    </row>
    <row r="9" spans="1:26" ht="12.75" customHeight="1" x14ac:dyDescent="0.25">
      <c r="A9" s="91"/>
      <c r="B9" s="422" t="s">
        <v>359</v>
      </c>
      <c r="C9" s="434" t="str">
        <f>IF(AND(Application!G39&lt;=40,Application!L4="Yes"),CONCATENATE(ROUND(Application!G39,0)," H"),_xlfn.CONCAT(Application!G39,"*"))</f>
        <v>0*</v>
      </c>
      <c r="D9" s="261"/>
      <c r="E9" s="435" t="s">
        <v>360</v>
      </c>
      <c r="F9" s="417" t="str">
        <f>Application!F10</f>
        <v/>
      </c>
      <c r="G9" s="275"/>
      <c r="H9" s="91"/>
      <c r="I9" s="270" t="s">
        <v>358</v>
      </c>
      <c r="J9" s="92" t="str">
        <f>IF((COUNTIF(Application!K12:K14,"Hospital Discounted Care")+COUNTIF(Application!K12:K14,"Hosp Disc Care/Charity Care"))=3,Application!B14,IF((COUNTIF(Application!K12:K15,"Hospital Discounted Care")+COUNTIF(Application!K12:K15,"Hosp Disc Care/Charity Care"))=3,Application!B15,IF((COUNTIF(Application!K12:K16,"Hospital Discounted Care")+COUNTIF(Application!K12:K16,"Hosp Disc Care/Charity Care"))=3,Application!B16,IF((COUNTIF(Application!K12:K17,"Hospital Discounted Care")+COUNTIF(Application!K12:K17,"Hosp Disc Care/Charity Care"))=3,Application!B17,IF((COUNTIF(Application!K12:K18,"Hospital Discounted Care")+COUNTIF(Application!K12:K18,"Hosp Disc Care/Charity Care"))=3,Application!B18,IF((COUNTIF(Application!K12:K19,"Hospital Discounted Care")+COUNTIF(Application!K12:K19,"Hosp Disc Care/Charity Care"))=3,Application!B19,IF((COUNTIF(Application!K12:K20,"Hospital Discounted Care")+COUNTIF(Application!K12:K20,"Hosp Disc Care/Charity Care"))=3,Application!B20,IF((COUNTIF(Application!K12:K21,"Hospital Discounted Care")+COUNTIF(Application!K12:K21,"Hosp Disc Care/Charity Care"))=3,Application!B21,IF((COUNTIF(Application!K12:K22,"Hospital Discounted Care")+COUNTIF(Application!K12:K22,"Hosp Disc Care/Charity Care"))=3,Application!B22,IF((COUNTIF(Application!K12:K23,"Hospital Discounted Care")+COUNTIF(Application!K12:K23,"Hosp Disc Care/Charity Care"))=3,Application!B23,IF((COUNTIF(Application!K12:K24,"Hospital Discounted Care")+COUNTIF(Application!K12:K24,"Hosp Disc Care/Charity Care"))=3,Application!B24,IF((COUNTIF(Application!K12:K25,"Hospital Discounted Care")+COUNTIF(Application!K12:K25,"Hosp Disc Care/Charity Care"))=3,Application!B25,IF((COUNTIF(Application!K12:K26,"Hospital Discounted Care")+COUNTIF(Application!K12:K26,"Hosp Disc Care/Charity Care"))=3,Application!B26,"")))))))))))))</f>
        <v/>
      </c>
      <c r="K9" s="92"/>
      <c r="L9" s="433"/>
      <c r="M9" s="275"/>
      <c r="N9" s="91"/>
      <c r="O9" s="270" t="s">
        <v>358</v>
      </c>
      <c r="P9" s="92" t="str">
        <f>IF((COUNTIF(Application!K12:K14,"Charity Care")+COUNTIF(Application!K12:K14,"Hosp Disc Care/Charity Care"))=3,Application!B14,IF((COUNTIF(Application!K12:K15,"Charity Care")+COUNTIF(Application!K12:K15,"Hosp Disc Care/Charity Care"))=3,Application!B15,IF((COUNTIF(Application!K12:K16,"Charity Care")+COUNTIF(Application!K12:K16,"Hosp Disc Care/Charity Care"))=3,Application!B16,IF((COUNTIF(Application!K12:K17,"Charity Care")+COUNTIF(Application!K12:K17,"Hosp Disc Care/Charity Care"))=3,Application!B17,IF((COUNTIF(Application!K12:K18,"Charity Care")+COUNTIF(Application!K12:K18,"Hosp Disc Care/Charity Care"))=3,Application!B18,IF((COUNTIF(Application!K12:K19,"Charity Care")+COUNTIF(Application!K12:K19,"Hosp Disc Care/Charity Care"))=3,Application!B19,IF((COUNTIF(Application!K12:K20,"Charity Care")+COUNTIF(Application!K12:K20,"Hosp Disc Care/Charity Care"))=3,Application!B20,IF((COUNTIF(Application!K12:K21,"Charity Care")+COUNTIF(Application!K12:K21,"Hosp Disc Care/Charity Care"))=3,Application!B21,IF((COUNTIF(Application!K12:K22,"Charity Care")+COUNTIF(Application!K12:K22,"Hosp Disc Care/Charity Care"))=3,Application!B22,IF((COUNTIF(Application!K12:K23,"Charity Care")+COUNTIF(Application!K12:K23,"Hosp Disc Care/Charity Care"))=3,Application!B23,IF((COUNTIF(Application!K12:K24,"Charity Care")+COUNTIF(Application!K12:K24,"Hosp Disc Care/Charity Care"))=3,Application!B24,IF((COUNTIF(Application!K12:K25,"Charity Care")+COUNTIF(Application!K12:K25,"Hosp Disc Care/Charity Care"))=3,Application!B25,IF((COUNTIF(Application!K12:K26,"Charity Care")+COUNTIF(Application!K12:K26,"Hosp Disc Care/Charity Care"))=3,Application!B26,"")))))))))))))</f>
        <v/>
      </c>
      <c r="Q9" s="92"/>
      <c r="R9" s="433"/>
      <c r="S9" s="275"/>
      <c r="T9" s="91"/>
      <c r="U9" s="91"/>
      <c r="V9" s="91"/>
      <c r="W9" s="91"/>
      <c r="X9" s="91"/>
      <c r="Y9" s="91"/>
      <c r="Z9" s="91"/>
    </row>
    <row r="10" spans="1:26" ht="12.75" customHeight="1" x14ac:dyDescent="0.25">
      <c r="A10" s="91"/>
      <c r="B10" s="319"/>
      <c r="C10" s="431" t="str">
        <f>IF(Application!I36&gt;0,_xlfn.CONCAT("*Rating w/o deductions = ",ROUNDUP(Application!K34/CHOOSE(Application!J39,'Background Information'!G7,'Background Information'!G8,'Background Information'!G9,'Background Information'!G10,'Background Information'!G11,'Background Information'!G12,'Background Information'!G13,'Background Information'!G14,'Background Information'!G15,'Background Information'!G16,'Background Information'!G17,'Background Information'!G18,'Background Information'!G19,'Background Information'!G20,'Background Information'!G21)*100,0)),"*Deductions were not used in this rating")</f>
        <v>*Deductions were not used in this rating</v>
      </c>
      <c r="D10" s="237"/>
      <c r="E10" s="237"/>
      <c r="F10" s="237"/>
      <c r="G10" s="320"/>
      <c r="H10" s="91"/>
      <c r="I10" s="270" t="s">
        <v>358</v>
      </c>
      <c r="J10" s="92" t="str">
        <f>IF((COUNTIF(Application!K12:K15,"Hospital Discounted Care")+COUNTIF(Application!K12:K15,"Hosp Disc Care/Charity Care"))=4,Application!B15,IF((COUNTIF(Application!K12:K16,"Hospital Discounted Care")+COUNTIF(Application!K12:K16,"Hosp Disc Care/Charity Care"))=4,Application!B16,IF((COUNTIF(Application!K12:K17,"Hospital Discounted Care")+COUNTIF(Application!K12:K17,"Hosp Disc Care/Charity Care"))=4,Application!B17,IF((COUNTIF(Application!K12:K18,"Hospital Discounted Care")+COUNTIF(Application!K12:K18,"Hosp Disc Care/Charity Care"))=4,Application!B18,IF((COUNTIF(Application!K12:K19,"Hospital Discounted Care")+COUNTIF(Application!K12:K19,"Hosp Disc Care/Charity Care"))=4,Application!B19,IF((COUNTIF(Application!K12:K20,"Hospital Discounted Care")+COUNTIF(Application!K12:K20,"Hosp Disc Care/Charity Care"))=4,Application!B20,IF((COUNTIF(Application!K12:K21,"Hospital Discounted Care")+COUNTIF(Application!K12:K21,"Hosp Disc Care/Charity Care"))=4,Application!B21,IF((COUNTIF(Application!K12:K22,"Hospital Discounted Care")+COUNTIF(Application!K12:K22,"Hosp Disc Care/Charity Care"))=4,Application!B22,IF((COUNTIF(Application!K12:K23,"Hospital Discounted Care")+COUNTIF(Application!K12:K23,"Hosp Disc Care/Charity Care"))=4,Application!B23,IF((COUNTIF(Application!K12:K24,"Hospital Discounted Care")+COUNTIF(Application!K12:K24,"Hosp Disc Care/Charity Care"))=4,Application!B24,IF((COUNTIF(Application!K12:K25,"Hospital Discounted Care")+COUNTIF(Application!K12:K25,"Hosp Disc Care/Charity Care"))=4,Application!B25,IF((COUNTIF(Application!K12:K26,"Hospital Discounted Care")+COUNTIF(Application!K12:K26,"Hosp Disc Care/Charity Care"))=4,Application!B26,""))))))))))))</f>
        <v/>
      </c>
      <c r="K10" s="92"/>
      <c r="L10" s="433"/>
      <c r="M10" s="275"/>
      <c r="N10" s="91"/>
      <c r="O10" s="270" t="s">
        <v>358</v>
      </c>
      <c r="P10" s="92" t="str">
        <f>IF((COUNTIF(Application!K12:K15,"Charity Care")+COUNTIF(Application!K12:K15,"Hosp Disc Care/Charity Care"))=4,Application!B15,IF((COUNTIF(Application!K12:K16,"Charity Care")+COUNTIF(Application!K12:K16,"Hosp Disc Care/Charity Care"))=4,Application!B16,IF((COUNTIF(Application!K12:K17,"Charity Care")+COUNTIF(Application!K12:K17,"Hosp Disc Care/Charity Care"))=4,Application!B17,IF((COUNTIF(Application!K12:K18,"Charity Care")+COUNTIF(Application!K12:K18,"Hosp Disc Care/Charity Care"))=4,Application!B18,IF((COUNTIF(Application!K12:K19,"Charity Care")+COUNTIF(Application!K12:K19,"Hosp Disc Care/Charity Care"))=4,Application!B19,IF((COUNTIF(Application!K12:K20,"Charity Care")+COUNTIF(Application!K12:K20,"Hosp Disc Care/Charity Care"))=4,Application!B20,IF((COUNTIF(Application!K12:K21,"Charity Care")+COUNTIF(Application!K12:K21,"Hosp Disc Care/Charity Care"))=4,Application!B21,IF((COUNTIF(Application!K12:K22,"Charity Care")+COUNTIF(Application!K12:K22,"Hosp Disc Care/Charity Care"))=4,Application!B22,IF((COUNTIF(Application!K12:K23,"Charity Care")+COUNTIF(Application!K12:K23,"Hosp Disc Care/Charity Care"))=4,Application!B23,IF((COUNTIF(Application!K12:K24,"Charity Care")+COUNTIF(Application!K12:K24,"Hosp Disc Care/Charity Care"))=4,Application!B24,IF((COUNTIF(Application!K12:K25,"Charity Care")+COUNTIF(Application!K12:K25,"Hosp Disc Care/Charity Care"))=4,Application!B25,IF((COUNTIF(Application!K12:K26,"Charity Care")+COUNTIF(Application!K12:K26,"Hosp Disc Care/Charity Care"))=4,Application!B26,""))))))))))))</f>
        <v/>
      </c>
      <c r="Q10" s="92"/>
      <c r="R10" s="433"/>
      <c r="S10" s="275"/>
      <c r="T10" s="91"/>
      <c r="U10" s="91"/>
      <c r="V10" s="91"/>
      <c r="W10" s="91"/>
      <c r="X10" s="91"/>
      <c r="Y10" s="91"/>
      <c r="Z10" s="91"/>
    </row>
    <row r="11" spans="1:26" ht="12.75" customHeight="1" x14ac:dyDescent="0.25">
      <c r="A11" s="91"/>
      <c r="B11" s="422" t="s">
        <v>361</v>
      </c>
      <c r="C11" s="318"/>
      <c r="D11" s="321">
        <f>Application!E40</f>
        <v>0</v>
      </c>
      <c r="E11" s="238"/>
      <c r="F11" s="256" t="s">
        <v>362</v>
      </c>
      <c r="G11" s="424">
        <f>Application!K40</f>
        <v>0</v>
      </c>
      <c r="H11" s="91"/>
      <c r="I11" s="270" t="s">
        <v>358</v>
      </c>
      <c r="J11" s="92" t="str">
        <f>IF((COUNTIF(Application!K12:K16,"Hospital Discounted Care")+COUNTIF(Application!K12:K16,"Hosp Disc Care/Charity Care"))=5,Application!B16,IF((COUNTIF(Application!K12:K17,"Hospital Discounted Care")+COUNTIF(Application!K12:K17,"Hosp Disc Care/Charity Care"))=5,Application!B17,IF((COUNTIF(Application!K12:K18,"Hospital Discounted Care")+COUNTIF(Application!K12:K18,"Hosp Disc Care/Charity Care"))=5,Application!B18,IF((COUNTIF(Application!K12:K19,"Hospital Discounted Care")+COUNTIF(Application!K12:K19,"Hosp Disc Care/Charity Care"))=5,Application!B19,IF((COUNTIF(Application!K12:K20,"Hospital Discounted Care")+COUNTIF(Application!K12:K20,"Hosp Disc Care/Charity Care"))=5,Application!B20,IF((COUNTIF(Application!K12:K21,"Hospital Discounted Care")+COUNTIF(Application!K12:K21,"Hosp Disc Care/Charity Care"))=5,Application!B21,IF((COUNTIF(Application!K12:K22,"Hospital Discounted Care")+COUNTIF(Application!K12:K22,"Hosp Disc Care/Charity Care"))=5,Application!B22,IF((COUNTIF(Application!K12:K23,"Hospital Discounted Care")+COUNTIF(Application!K12:K23,"Hosp Disc Care/Charity Care"))=5,Application!B23,IF((COUNTIF(Application!K12:K24,"Hospital Discounted Care")+COUNTIF(Application!K12:K24,"Hosp Disc Care/Charity Care"))=5,Application!B24,IF((COUNTIF(Application!K12:K25,"Hospital Discounted Care")+COUNTIF(Application!K12:K25,"Hosp Disc Care/Charity Care"))=5,Application!B25,IF((COUNTIF(Application!K12:K26,"Hospital Discounted Care")+COUNTIF(Application!K12:K26,"Hosp Disc Care/Charity Care"))=5,Application!B26,"")))))))))))</f>
        <v/>
      </c>
      <c r="K11" s="92"/>
      <c r="L11" s="433"/>
      <c r="M11" s="275"/>
      <c r="N11" s="91"/>
      <c r="O11" s="270" t="s">
        <v>358</v>
      </c>
      <c r="P11" s="92" t="str">
        <f>IF((COUNTIF(Application!K12:K16,"Charity Care")+COUNTIF(Application!K12:K16,"Hosp Disc Care/Charity Care"))=5,Application!B16,IF((COUNTIF(Application!K12:K17,"Charity Care")+COUNTIF(Application!K12:K17,"Hosp Disc Care/Charity Care"))=5,Application!B17,IF((COUNTIF(Application!K12:K18,"Charity Care")+COUNTIF(Application!K12:K18,"Hosp Disc Care/Charity Care"))=5,Application!B18,IF((COUNTIF(Application!K12:K19,"Charity Care")+COUNTIF(Application!K12:K19,"Hosp Disc Care/Charity Care"))=5,Application!B19,IF((COUNTIF(Application!K12:K20,"Charity Care")+COUNTIF(Application!K12:K20,"Hosp Disc Care/Charity Care"))=5,Application!B20,IF((COUNTIF(Application!K12:K21,"Charity Care")+COUNTIF(Application!K12:K21,"Hosp Disc Care/Charity Care"))=5,Application!B21,IF((COUNTIF(Application!K12:K22,"Charity Care")+COUNTIF(Application!K12:K22,"Hosp Disc Care/Charity Care"))=5,Application!B22,IF((COUNTIF(Application!K12:K23,"Charity Care")+COUNTIF(Application!K12:K23,"Hosp Disc Care/Charity Care"))=5,Application!B23,IF((COUNTIF(Application!K12:K24,"Charity Care")+COUNTIF(Application!K12:K24,"Hosp Disc Care/Charity Care"))=5,Application!B24,IF((COUNTIF(Application!K12:K25,"Charity Care")+COUNTIF(Application!K12:K25,"Hosp Disc Care/Charity Care"))=5,Application!B25,IF((COUNTIF(Application!K12:K26,"Charity Care")+COUNTIF(Application!K12:K26,"Hosp Disc Care/Charity Care"))=5,Application!B26,"")))))))))))</f>
        <v/>
      </c>
      <c r="Q11" s="92"/>
      <c r="R11" s="433"/>
      <c r="S11" s="275"/>
      <c r="T11" s="91"/>
      <c r="V11" s="91"/>
      <c r="W11" s="91"/>
      <c r="X11" s="91"/>
      <c r="Y11" s="91"/>
      <c r="Z11" s="91"/>
    </row>
    <row r="12" spans="1:26" ht="12.75" customHeight="1" x14ac:dyDescent="0.25">
      <c r="A12" s="91"/>
      <c r="B12" s="270" t="s">
        <v>363</v>
      </c>
      <c r="C12" s="238"/>
      <c r="D12" s="551" t="str">
        <f>IF('Patient Information'!B8="","",IF('Patient Information'!B8&gt;'Patient Information'!B9,'Patient Information'!B9,'Patient Information'!B8))</f>
        <v/>
      </c>
      <c r="E12" s="552"/>
      <c r="F12" s="238" t="s">
        <v>293</v>
      </c>
      <c r="G12" s="430" t="str">
        <f>IFERROR(IF(OR('Worksheet 1'!I55="",'Worksheet 1'!I55&lt;'Patient Information'!B8),'Card Template'!D12+365,'Worksheet 1'!I55),"")</f>
        <v/>
      </c>
      <c r="H12" s="91"/>
      <c r="I12" s="270" t="s">
        <v>358</v>
      </c>
      <c r="J12" s="93" t="str">
        <f>IF((COUNTIF(Application!K12:K17,"Hospital Discounted Care")+COUNTIF(Application!K12:K17,"Hosp Disc Care/Charity Care"))=6,Application!B17,IF((COUNTIF(Application!K12:K18,"Hospital Discounted Care")+COUNTIF(Application!K12:K18,"Hosp Disc Care/Charity Care"))=6,Application!B18,IF((COUNTIF(Application!K12:K19,"Hospital Discounted Care")+COUNTIF(Application!K12:K19,"Hosp Disc Care/Charity Care"))=6,Application!B19,IF((COUNTIF(Application!K12:K20,"Hospital Discounted Care")+COUNTIF(Application!K12:K20,"Hosp Disc Care/Charity Care"))=6,Application!B20,IF((COUNTIF(Application!K12:K21,"Hospital Discounted Care")+COUNTIF(Application!K12:K21,"Hosp Disc Care/Charity Care"))=6,Application!B21,IF((COUNTIF(Application!K12:K22,"Hospital Discounted Care")+COUNTIF(Application!K12:K22,"Hosp Disc Care/Charity Care"))=6,Application!B22,IF((COUNTIF(Application!K12:K23,"Hospital Discounted Care")+COUNTIF(Application!K12:K23,"Hosp Disc Care/Charity Care"))=6,Application!B23,IF((COUNTIF(Application!K12:K24,"Hospital Discounted Care")+COUNTIF(Application!K12:K24,"Hosp Disc Care/Charity Care"))=6,Application!B24,IF((COUNTIF(Application!K12:K25,"Hospital Discounted Care")+COUNTIF(Application!K12:K25,"Hosp Disc Care/Charity Care"))=6,Application!B25,IF((COUNTIF(Application!K12:K26,"Hospital Discounted Care")+COUNTIF(Application!K12:K26,"Hosp Disc Care/Charity Care"))=6,Application!B26,""))))))))))</f>
        <v/>
      </c>
      <c r="K12" s="93"/>
      <c r="L12" s="433"/>
      <c r="M12" s="275"/>
      <c r="N12" s="91"/>
      <c r="O12" s="270" t="s">
        <v>358</v>
      </c>
      <c r="P12" s="93" t="str">
        <f>IF((COUNTIF(Application!K12:K17,"Charity Care")+COUNTIF(Application!K12:K17,"Hosp Disc Care/Charity Care"))=6,Application!B17,IF((COUNTIF(Application!K12:K18,"Charity Care")+COUNTIF(Application!K12:K18,"Hosp Disc Care/Charity Care"))=6,Application!B18,IF((COUNTIF(Application!K12:K19,"Charity Care")+COUNTIF(Application!K12:K19,"Hosp Disc Care/Charity Care"))=6,Application!B19,IF((COUNTIF(Application!K12:K20,"Charity Care")+COUNTIF(Application!K12:K20,"Hosp Disc Care/Charity Care"))=6,Application!B20,IF((COUNTIF(Application!K12:K21,"Charity Care")+COUNTIF(Application!K12:K21,"Hosp Disc Care/Charity Care"))=6,Application!B21,IF((COUNTIF(Application!K12:K22,"Charity Care")+COUNTIF(Application!K12:K22,"Hosp Disc Care/Charity Care"))=6,Application!B22,IF((COUNTIF(Application!K12:K23,"Charity Care")+COUNTIF(Application!K12:K23,"Hosp Disc Care/Charity Care"))=6,Application!B23,IF((COUNTIF(Application!K12:K24,"Charity Care")+COUNTIF(Application!K12:K24,"Hosp Disc Care/Charity Care"))=6,Application!B24,IF((COUNTIF(Application!K12:K25,"Charity Care")+COUNTIF(Application!K12:K25,"Hosp Disc Care/Charity Care"))=6,Application!B25,IF((COUNTIF(Application!K12:K26,"Charity Care")+COUNTIF(Application!K12:K26,"Hosp Disc Care/Charity Care"))=6,Application!B26,""))))))))))</f>
        <v/>
      </c>
      <c r="Q12" s="93"/>
      <c r="R12" s="433"/>
      <c r="S12" s="275"/>
      <c r="T12" s="91"/>
      <c r="U12" s="91"/>
      <c r="V12" s="91"/>
      <c r="W12" s="91"/>
      <c r="X12" s="91"/>
      <c r="Y12" s="91"/>
      <c r="Z12" s="91"/>
    </row>
    <row r="13" spans="1:26" ht="12.75" customHeight="1" x14ac:dyDescent="0.25">
      <c r="A13" s="91"/>
      <c r="B13" s="270"/>
      <c r="C13" s="238"/>
      <c r="D13" s="238"/>
      <c r="E13" s="271"/>
      <c r="F13" s="256"/>
      <c r="G13" s="425"/>
      <c r="H13" s="91"/>
      <c r="I13" s="270" t="s">
        <v>358</v>
      </c>
      <c r="J13" s="93" t="str">
        <f>IF((COUNTIF(Application!K12:K18,"Hospital Discounted Care")+COUNTIF(Application!K12:K18,"Hosp Disc Care/Charity Care"))=7,Application!B18,IF((COUNTIF(Application!K12:K19,"Hospital Discounted Care")+COUNTIF(Application!K12:K19,"Hosp Disc Care/Charity Care"))=7,Application!B19,IF((COUNTIF(Application!K12:K20,"Hospital Discounted Care")+COUNTIF(Application!K12:K20,"Hosp Disc Care/Charity Care"))=7,Application!B20,IF((COUNTIF(Application!K12:K21,"Hospital Discounted Care")+COUNTIF(Application!K12:K21,"Hosp Disc Care/Charity Care"))=7,Application!B21,IF((COUNTIF(Application!K12:K22,"Hospital Discounted Care")+COUNTIF(Application!K12:K22,"Hosp Disc Care/Charity Care"))=7,Application!B22,IF((COUNTIF(Application!K12:K23,"Hospital Discounted Care")+COUNTIF(Application!K12:K23,"Hosp Disc Care/Charity Care"))=7,Application!B23,IF((COUNTIF(Application!K12:K24,"Hospital Discounted Care")+COUNTIF(Application!K12:K24,"Hosp Disc Care/Charity Care"))=7,Application!B24,IF((COUNTIF(Application!K12:K25,"Hospital Discounted Care")+COUNTIF(Application!K12:K25,"Hosp Disc Care/Charity Care"))=7,Application!B25,IF((COUNTIF(Application!K12:K26,"Hospital Discounted Care")+COUNTIF(Application!K12:K26,"Hosp Disc Care/Charity Care"))=7,Application!B26,"")))))))))</f>
        <v/>
      </c>
      <c r="K13" s="93"/>
      <c r="L13" s="394"/>
      <c r="M13" s="275"/>
      <c r="N13" s="91"/>
      <c r="O13" s="270" t="s">
        <v>358</v>
      </c>
      <c r="P13" s="93" t="str">
        <f>IF((COUNTIF(Application!K12:K18,"Charity Care")+COUNTIF(Application!K12:K18,"Hosp Disc Care/Charity Care"))=7,Application!B18,IF((COUNTIF(Application!K12:K19,"Charity Care")+COUNTIF(Application!K12:K19,"Hosp Disc Care/Charity Care"))=7,Application!B19,IF((COUNTIF(Application!K12:K20,"Charity Care")+COUNTIF(Application!K12:K20,"Hosp Disc Care/Charity Care"))=7,Application!B20,IF((COUNTIF(Application!K12:K21,"Charity Care")+COUNTIF(Application!K12:K21,"Hosp Disc Care/Charity Care"))=7,Application!B21,IF((COUNTIF(Application!K12:K22,"Charity Care")+COUNTIF(Application!K12:K22,"Hosp Disc Care/Charity Care"))=7,Application!B22,IF((COUNTIF(Application!K12:K23,"Charity Care")+COUNTIF(Application!K12:K23,"Hosp Disc Care/Charity Care"))=7,Application!B23,IF((COUNTIF(Application!K12:K24,"Charity Care")+COUNTIF(Application!K12:K24,"Hosp Disc Care/Charity Care"))=7,Application!B24,IF((COUNTIF(Application!K12:K25,"Charity Care")+COUNTIF(Application!K12:K25,"Hosp Disc Care/Charity Care"))=7,Application!B25,IF((COUNTIF(Application!K12:K26,"Charity Care")+COUNTIF(Application!K12:K26,"Hosp Disc Care/Charity Care"))=7,Application!B26,"")))))))))</f>
        <v/>
      </c>
      <c r="Q13" s="93"/>
      <c r="R13" s="394"/>
      <c r="S13" s="275"/>
      <c r="T13" s="91"/>
      <c r="U13" s="91"/>
      <c r="V13" s="91"/>
      <c r="W13" s="91"/>
      <c r="X13" s="91"/>
      <c r="Y13" s="91"/>
      <c r="Z13" s="91"/>
    </row>
    <row r="14" spans="1:26" ht="12.75" customHeight="1" x14ac:dyDescent="0.25">
      <c r="A14" s="91"/>
      <c r="B14" s="426"/>
      <c r="C14" s="280"/>
      <c r="D14" s="280"/>
      <c r="E14" s="280"/>
      <c r="F14" s="553" t="str">
        <f>IF('Patient Information'!B7="","",'Patient Information'!B7)</f>
        <v/>
      </c>
      <c r="G14" s="554"/>
      <c r="H14" s="91"/>
      <c r="I14" s="270" t="s">
        <v>358</v>
      </c>
      <c r="J14" s="93" t="str">
        <f>IF((COUNTIF(Application!K12:K19,"Hospital Discounted Care")+COUNTIF(Application!K12:K19,"Hosp Disc Care/Charity Care"))=8,Application!B19,IF((COUNTIF(Application!K12:K20,"Hospital Discounted Care")+COUNTIF(Application!K12:K20,"Hosp Disc Care/Charity Care"))=8,Application!B20,IF((COUNTIF(Application!K12:K21,"Hospital Discounted Care")+COUNTIF(Application!K12:K21,"Hosp Disc Care/Charity Care"))=8,Application!B21,IF((COUNTIF(Application!K12:K22,"Hospital Discounted Care")+COUNTIF(Application!K12:K22,"Hosp Disc Care/Charity Care"))=8,Application!B22,IF((COUNTIF(Application!K12:K23,"Hospital Discounted Care")+COUNTIF(Application!K12:K23,"Hosp Disc Care/Charity Care"))=8,Application!B23,IF((COUNTIF(Application!K12:K24,"Hospital Discounted Care")+COUNTIF(Application!K12:K24,"Hosp Disc Care/Charity Care"))=8,Application!B24,IF((COUNTIF(Application!K12:K25,"Hospital Discounted Care")+COUNTIF(Application!K12:K25,"Hosp Disc Care/Charity Care"))=8,Application!B25,IF((COUNTIF(Application!K12:K26,"Hospital Discounted Care")+COUNTIF(Application!K12:K26,"Hosp Disc Care/Charity Care"))=8,Application!B26,""))))))))</f>
        <v/>
      </c>
      <c r="K14" s="93"/>
      <c r="L14" s="394"/>
      <c r="M14" s="275"/>
      <c r="N14" s="91"/>
      <c r="O14" s="270" t="s">
        <v>358</v>
      </c>
      <c r="P14" s="93" t="str">
        <f>IF((COUNTIF(Application!K12:K19,"Charity Care")+COUNTIF(Application!K12:K19,"Hosp Disc Care/Charity Care"))=8,Application!B19,IF((COUNTIF(Application!K12:K20,"Charity Care")+COUNTIF(Application!K12:K20,"Hosp Disc Care/Charity Care"))=8,Application!B20,IF((COUNTIF(Application!K12:K21,"Charity Care")+COUNTIF(Application!K12:K21,"Hosp Disc Care/Charity Care"))=8,Application!B21,IF((COUNTIF(Application!K12:K22,"Charity Care")+COUNTIF(Application!K12:K22,"Hosp Disc Care/Charity Care"))=8,Application!B22,IF((COUNTIF(Application!K12:K23,"Charity Care")+COUNTIF(Application!K12:K23,"Hosp Disc Care/Charity Care"))=8,Application!B23,IF((COUNTIF(Application!K12:K24,"Charity Care")+COUNTIF(Application!K12:K24,"Hosp Disc Care/Charity Care"))=8,Application!B24,IF((COUNTIF(Application!K12:K25,"Charity Care")+COUNTIF(Application!K12:K25,"Hosp Disc Care/Charity Care"))=8,Application!B25,IF((COUNTIF(Application!K12:K26,"Charity Care")+COUNTIF(Application!K12:K26,"Hosp Disc Care/Charity Care"))=8,Application!B26,""))))))))</f>
        <v/>
      </c>
      <c r="Q14" s="93"/>
      <c r="R14" s="394"/>
      <c r="S14" s="275"/>
      <c r="T14" s="91"/>
      <c r="U14" s="91"/>
      <c r="V14" s="91"/>
      <c r="W14" s="91"/>
      <c r="X14" s="91"/>
      <c r="Y14" s="91"/>
      <c r="Z14" s="91"/>
    </row>
    <row r="15" spans="1:26" ht="12.75" customHeight="1" x14ac:dyDescent="0.25">
      <c r="A15" s="91"/>
      <c r="B15" s="270" t="s">
        <v>364</v>
      </c>
      <c r="C15" s="238"/>
      <c r="D15" s="238"/>
      <c r="E15" s="238"/>
      <c r="F15" s="238"/>
      <c r="G15" s="421" t="s">
        <v>219</v>
      </c>
      <c r="H15" s="91"/>
      <c r="I15" s="270" t="s">
        <v>358</v>
      </c>
      <c r="J15" s="93" t="str">
        <f>IF((COUNTIF(Application!K12:K20,"Hospital Discounted Care")+COUNTIF(Application!K12:K20,"Hosp Disc Care/Charity Care"))=9,Application!B20,IF((COUNTIF(Application!K12:K21,"Hospital Discounted Care")+COUNTIF(Application!K12:K21,"Hosp Disc Care/Charity Care"))=9,Application!B21,IF((COUNTIF(Application!K12:K22,"Hospital Discounted Care")+COUNTIF(Application!K12:K22,"Hosp Disc Care/Charity Care"))=9,Application!B22,IF((COUNTIF(Application!K12:K23,"Hospital Discounted Care")+COUNTIF(Application!K12:K23,"Hosp Disc Care/Charity Care"))=9,Application!B23,IF((COUNTIF(Application!K12:K24,"Hospital Discounted Care")+COUNTIF(Application!K12:K24,"Hosp Disc Care/Charity Care"))=9,Application!B24,IF((COUNTIF(Application!K12:K25,"Hospital Discounted Care")+COUNTIF(Application!K12:K25,"Hosp Disc Care/Charity Care"))=9,Application!B25,IF((COUNTIF(Application!K12:K26,"Hospital Discounted Care")+COUNTIF(Application!K12:K26,"Hosp Disc Care/Charity Care"))=9,Application!B26,"")))))))</f>
        <v/>
      </c>
      <c r="K15" s="93"/>
      <c r="L15" s="394"/>
      <c r="M15" s="275"/>
      <c r="N15" s="91"/>
      <c r="O15" s="270" t="s">
        <v>358</v>
      </c>
      <c r="P15" s="93" t="str">
        <f>IF((COUNTIF(Application!K12:K20,"Charity Care")+COUNTIF(Application!K12:K20,"Hosp Disc Care/Charity Care"))=9,Application!B20,IF((COUNTIF(Application!K12:K21,"Charity Care")+COUNTIF(Application!K12:K21,"Hosp Disc Care/Charity Care"))=9,Application!B21,IF((COUNTIF(Application!K12:K22,"Charity Care")+COUNTIF(Application!K12:K22,"Hosp Disc Care/Charity Care"))=9,Application!B22,IF((COUNTIF(Application!K12:K23,"Charity Care")+COUNTIF(Application!K12:K23,"Hosp Disc Care/Charity Care"))=9,Application!B23,IF((COUNTIF(Application!K12:K24,"Charity Care")+COUNTIF(Application!K12:K24,"Hosp Disc Care/Charity Care"))=9,Application!B24,IF((COUNTIF(Application!K12:K25,"Charity Care")+COUNTIF(Application!K12:K25,"Hosp Disc Care/Charity Care"))=9,Application!B25,IF((COUNTIF(Application!K12:K26,"Charity Care")+COUNTIF(Application!K12:K26,"Hosp Disc Care/Charity Care"))=9,Application!B26,"")))))))</f>
        <v/>
      </c>
      <c r="Q15" s="93"/>
      <c r="R15" s="394"/>
      <c r="S15" s="275"/>
      <c r="T15" s="91"/>
      <c r="U15" s="91"/>
      <c r="V15" s="91"/>
      <c r="W15" s="91"/>
      <c r="X15" s="91"/>
      <c r="Y15" s="91"/>
      <c r="Z15" s="91"/>
    </row>
    <row r="16" spans="1:26" ht="7.5" customHeight="1" thickBot="1" x14ac:dyDescent="0.3">
      <c r="A16" s="91"/>
      <c r="B16" s="427"/>
      <c r="C16" s="428"/>
      <c r="D16" s="428"/>
      <c r="E16" s="428"/>
      <c r="F16" s="428"/>
      <c r="G16" s="429"/>
      <c r="H16" s="91"/>
      <c r="I16" s="272"/>
      <c r="J16" s="273"/>
      <c r="K16" s="273"/>
      <c r="L16" s="273"/>
      <c r="M16" s="274"/>
      <c r="N16" s="91"/>
      <c r="O16" s="272"/>
      <c r="P16" s="273"/>
      <c r="Q16" s="273"/>
      <c r="R16" s="273"/>
      <c r="S16" s="274"/>
      <c r="T16" s="91"/>
      <c r="U16" s="91"/>
      <c r="V16" s="91"/>
      <c r="W16" s="91"/>
      <c r="X16" s="91"/>
      <c r="Y16" s="91"/>
      <c r="Z16" s="91"/>
    </row>
    <row r="17" spans="1:26" ht="4.5" customHeight="1" thickBot="1" x14ac:dyDescent="0.3">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row>
    <row r="18" spans="1:26" ht="22.5" customHeight="1" x14ac:dyDescent="0.25">
      <c r="A18" s="91"/>
      <c r="B18" s="418"/>
      <c r="C18" s="419"/>
      <c r="D18" s="419"/>
      <c r="E18" s="413"/>
      <c r="F18" s="419"/>
      <c r="G18" s="420"/>
      <c r="H18" s="91"/>
      <c r="I18" s="410"/>
      <c r="J18" s="403"/>
      <c r="K18" s="413" t="s">
        <v>356</v>
      </c>
      <c r="L18" s="403"/>
      <c r="M18" s="411"/>
      <c r="N18" s="91"/>
      <c r="O18" s="410"/>
      <c r="P18" s="403"/>
      <c r="Q18" s="413" t="s">
        <v>356</v>
      </c>
      <c r="R18" s="403"/>
      <c r="S18" s="411"/>
      <c r="T18" s="91"/>
      <c r="U18" s="91"/>
      <c r="V18" s="91"/>
      <c r="W18" s="91"/>
      <c r="X18" s="91"/>
      <c r="Y18" s="91"/>
      <c r="Z18" s="91"/>
    </row>
    <row r="19" spans="1:26" ht="14.25" customHeight="1" x14ac:dyDescent="0.25">
      <c r="A19" s="91"/>
      <c r="B19" s="270"/>
      <c r="C19" s="238"/>
      <c r="D19" s="238"/>
      <c r="E19" s="415"/>
      <c r="F19" s="238"/>
      <c r="G19" s="421"/>
      <c r="H19" s="91"/>
      <c r="I19" s="319"/>
      <c r="J19" s="237"/>
      <c r="K19" s="414" t="s">
        <v>116</v>
      </c>
      <c r="L19" s="237"/>
      <c r="M19" s="320"/>
      <c r="N19" s="91"/>
      <c r="O19" s="319"/>
      <c r="P19" s="237"/>
      <c r="Q19" s="415" t="str">
        <f>IF(V2="",IF(E5="","Internal Charity Care",_xlfn.CONCAT(E5," ","Charity Care")),V2)</f>
        <v>Internal Charity Care</v>
      </c>
      <c r="R19" s="237"/>
      <c r="S19" s="320"/>
      <c r="T19" s="91"/>
      <c r="U19" s="91"/>
      <c r="V19" s="91"/>
      <c r="W19" s="91"/>
      <c r="X19" s="91"/>
      <c r="Y19" s="91"/>
      <c r="Z19" s="91"/>
    </row>
    <row r="20" spans="1:26" ht="14.25" customHeight="1" x14ac:dyDescent="0.25">
      <c r="A20" s="91"/>
      <c r="B20" s="270"/>
      <c r="C20" s="238"/>
      <c r="D20" s="238"/>
      <c r="E20" s="238"/>
      <c r="F20" s="248"/>
      <c r="G20" s="421"/>
      <c r="H20" s="91"/>
      <c r="I20" s="270" t="s">
        <v>358</v>
      </c>
      <c r="J20" s="92" t="str">
        <f>IF((COUNTIF(Application!K12:K21,"Hospital Discounted Care")+COUNTIF(Application!K12:K21,"Hosp Disc Care/Charity Care"))=10,Application!B21,IF((COUNTIF(Application!K12:K22,"Hospital Discounted Care")+COUNTIF(Application!K12:K22,"Hosp Disc Care/Charity Care"))=10,Application!B22,IF((COUNTIF(Application!K12:K23,"Hospital Discounted Care")+COUNTIF(Application!K12:K23,"Hosp Disc Care/Charity Care"))=10,Application!B23,IF((COUNTIF(Application!K12:K24,"Hospital Discounted Care")+COUNTIF(Application!K12:K24,"Hosp Disc Care/Charity Care"))=10,Application!B24,IF((COUNTIF(Application!K12:K25,"Hospital Discounted Care")+COUNTIF(Application!K12:K25,"Hosp Disc Care/Charity Care"))=10,Application!B25,IF((COUNTIF(Application!K12:K26,"Hospital Discounted Care")+COUNTIF(Application!K12:K26,"Hosp Disc Care/Charity Care"))=10,Application!B26,""))))))</f>
        <v/>
      </c>
      <c r="K20" s="92"/>
      <c r="L20" s="417"/>
      <c r="M20" s="275"/>
      <c r="N20" s="91"/>
      <c r="O20" s="270" t="s">
        <v>358</v>
      </c>
      <c r="P20" s="92" t="str">
        <f>IF((COUNTIF(Application!K12:K21,"Charity Care")+COUNTIF(Application!K12:K21,"Hosp Disc Care/Charity Care"))=10,Application!B21,IF((COUNTIF(Application!K12:K22,"Charity Care")+COUNTIF(Application!K12:K22,"Hosp Disc Care/Charity Care"))=10,Application!B22,IF((COUNTIF(Application!K12:K23,"Charity Care")+COUNTIF(Application!K12:K23,"Hosp Disc Care/Charity Care"))=10,Application!B23,IF((COUNTIF(Application!K12:K24,"Charity Care")+COUNTIF(Application!K12:K24,"Hosp Disc Care/Charity Care"))=10,Application!B24,IF((COUNTIF(Application!K12:K25,"Charity Care")+COUNTIF(Application!K12:K25,"Hosp Disc Care/Charity Care"))=10,Application!B25,IF((COUNTIF(Application!K12:K26,"Charity Care")+COUNTIF(Application!K12:K26,"Hosp Disc Care/Charity Care"))=10,Application!B26,""))))))</f>
        <v/>
      </c>
      <c r="Q20" s="92"/>
      <c r="R20" s="417"/>
      <c r="S20" s="275"/>
      <c r="T20" s="91"/>
      <c r="U20" s="91"/>
      <c r="V20" s="91"/>
      <c r="W20" s="91"/>
      <c r="X20" s="91"/>
      <c r="Y20" s="91"/>
      <c r="Z20" s="91"/>
    </row>
    <row r="21" spans="1:26" ht="14.25" customHeight="1" x14ac:dyDescent="0.25">
      <c r="A21" s="91"/>
      <c r="B21" s="270"/>
      <c r="C21" s="238"/>
      <c r="D21" s="238"/>
      <c r="E21" s="238"/>
      <c r="F21" s="248"/>
      <c r="G21" s="421"/>
      <c r="H21" s="91"/>
      <c r="I21" s="270" t="s">
        <v>358</v>
      </c>
      <c r="J21" s="92" t="str">
        <f>IF((COUNTIF(Application!K12:K22,"Hospital Discounted Care")+COUNTIF(Application!K12:K22,"Hosp Disc Care/Charity Care"))=11,Application!B22,IF((COUNTIF(Application!K12:K23,"Hospital Discounted Care")+COUNTIF(Application!K12:K23,"Hosp Disc Care/Charity Care"))=11,Application!B23,IF((COUNTIF(Application!K12:K24,"Hospital Discounted Care")+COUNTIF(Application!K12:K24,"Hosp Disc Care/Charity Care"))=11,Application!B24,IF((COUNTIF(Application!K12:K25,"Hospital Discounted Care")+COUNTIF(Application!K12:K25,"Hosp Disc Care/Charity Care"))=11,Application!B25,IF((COUNTIF(Application!K12:K26,"Hospital Discounted Care")+COUNTIF(Application!K12:K26,"Hosp Disc Care/Charity Care"))=11,Application!B26,"")))))</f>
        <v/>
      </c>
      <c r="K21" s="92"/>
      <c r="L21" s="433"/>
      <c r="M21" s="275"/>
      <c r="N21" s="91"/>
      <c r="O21" s="270" t="s">
        <v>358</v>
      </c>
      <c r="P21" s="92" t="str">
        <f>IF((COUNTIF(Application!K12:K22,"Charity Care")+COUNTIF(Application!K12:K22,"Hosp Disc Care/Charity Care"))=11,Application!B22,IF((COUNTIF(Application!K12:K23,"Charity Care")+COUNTIF(Application!K12:K23,"Hosp Disc Care/Charity Care"))=11,Application!B23,IF((COUNTIF(Application!K12:K24,"Charity Care")+COUNTIF(Application!K12:K24,"Hosp Disc Care/Charity Care"))=11,Application!B24,IF((COUNTIF(Application!K12:K25,"Charity Care")+COUNTIF(Application!K12:K25,"Hosp Disc Care/Charity Care"))=11,Application!B25,IF((COUNTIF(Application!K12:K26,"Charity Care")+COUNTIF(Application!K12:K26,"Hosp Disc Care/Charity Care"))=11,Application!B26,"")))))</f>
        <v/>
      </c>
      <c r="Q21" s="92"/>
      <c r="R21" s="433"/>
      <c r="S21" s="275"/>
      <c r="T21" s="91"/>
      <c r="U21" s="91"/>
      <c r="V21" s="91"/>
      <c r="W21" s="91"/>
      <c r="X21" s="91"/>
      <c r="Y21" s="91"/>
      <c r="Z21" s="91"/>
    </row>
    <row r="22" spans="1:26" ht="14.25" customHeight="1" x14ac:dyDescent="0.25">
      <c r="A22" s="91"/>
      <c r="B22" s="270"/>
      <c r="C22" s="238"/>
      <c r="D22" s="238"/>
      <c r="E22" s="238"/>
      <c r="F22" s="248"/>
      <c r="G22" s="482"/>
      <c r="H22" s="91"/>
      <c r="I22" s="270" t="s">
        <v>358</v>
      </c>
      <c r="J22" s="92" t="str">
        <f>IF((COUNTIF(Application!K12:K23,"Hospital Discounted Care")+COUNTIF(Application!K12:K23,"Hosp Disc Care/Charity Care"))=12,Application!B23,IF((COUNTIF(Application!K12:K24,"Hospital Discounted Care")+COUNTIF(Application!K12:K24,"Hosp Disc Care/Charity Care"))=12,Application!B24,IF((COUNTIF(Application!K12:K25,"Hospital Discounted Care")+COUNTIF(Application!K12:K25,"Hosp Disc Care/Charity Care"))=12,Application!B25,IF((COUNTIF(Application!K12:K26,"Hospital Discounted Care")+COUNTIF(Application!K12:K26,"Hosp Disc Care/Charity Care"))=12,Application!B26,""))))</f>
        <v/>
      </c>
      <c r="K22" s="92"/>
      <c r="L22" s="433"/>
      <c r="M22" s="275"/>
      <c r="N22" s="91"/>
      <c r="O22" s="270" t="s">
        <v>358</v>
      </c>
      <c r="P22" s="92" t="str">
        <f>IF((COUNTIF(Application!K12:K23,"Charity Care")+COUNTIF(Application!K12:K23,"Hosp Disc Care/Charity Care"))=12,Application!B23,IF((COUNTIF(Application!K12:K24,"Charity Care")+COUNTIF(Application!K12:K24,"Hosp Disc Care/Charity Care"))=12,Application!B24,IF((COUNTIF(Application!K12:K25,"Charity Care")+COUNTIF(Application!K12:K25,"Hosp Disc Care/Charity Care"))=12,Application!B25,IF((COUNTIF(Application!K12:K26,"Charity Care")+COUNTIF(Application!K12:K26,"Hosp Disc Care/Charity Care"))=12,Application!B26,""))))</f>
        <v/>
      </c>
      <c r="Q22" s="92"/>
      <c r="R22" s="433"/>
      <c r="S22" s="275"/>
      <c r="T22" s="91"/>
      <c r="U22" s="91"/>
      <c r="V22" s="91"/>
      <c r="W22" s="91"/>
      <c r="X22" s="91"/>
      <c r="Y22" s="91"/>
      <c r="Z22" s="91"/>
    </row>
    <row r="23" spans="1:26" ht="14.25" customHeight="1" x14ac:dyDescent="0.25">
      <c r="A23" s="91"/>
      <c r="B23" s="270"/>
      <c r="C23" s="238"/>
      <c r="D23" s="238"/>
      <c r="E23" s="238"/>
      <c r="F23" s="248"/>
      <c r="G23" s="483"/>
      <c r="H23" s="91"/>
      <c r="I23" s="270" t="s">
        <v>358</v>
      </c>
      <c r="J23" s="92" t="str">
        <f>IF((COUNTIF(Application!K12:K24,"Hospital Discounted Care")+COUNTIF(Application!K12:K24,"Hosp Disc Care/Charity Care"))=13,Application!B24,IF((COUNTIF(Application!K12:K25,"Hospital Discounted Care")+COUNTIF(Application!K12:K25,"Hosp Disc Care/Charity Care"))=13,Application!B25,IF((COUNTIF(Application!K12:K26,"Hospital Discounted Care")+COUNTIF(Application!K12:K26,"Hosp Disc Care/Charity Care"))=13,Application!B26,"")))</f>
        <v/>
      </c>
      <c r="K23" s="92"/>
      <c r="L23" s="433"/>
      <c r="M23" s="275"/>
      <c r="N23" s="91"/>
      <c r="O23" s="270" t="s">
        <v>358</v>
      </c>
      <c r="P23" s="92" t="str">
        <f>IF((COUNTIF(Application!K12:K24,"Charity Care")+COUNTIF(Application!K12:K24,"Hosp Disc Care/Charity Care"))=13,Application!B24,IF((COUNTIF(Application!K12:K25,"Charity Care")+COUNTIF(Application!K12:K25,"Hosp Disc Care/Charity Care"))=13,Application!B25,IF((COUNTIF(Application!K12:K26,"Charity Care")+COUNTIF(Application!K12:K26,"Hosp Disc Care/Charity Care"))=13,Application!B26,"")))</f>
        <v/>
      </c>
      <c r="Q23" s="92"/>
      <c r="R23" s="433"/>
      <c r="S23" s="275"/>
      <c r="T23" s="91"/>
      <c r="U23" s="91"/>
      <c r="V23" s="91"/>
      <c r="W23" s="91"/>
      <c r="X23" s="91"/>
      <c r="Y23" s="91"/>
      <c r="Z23" s="91"/>
    </row>
    <row r="24" spans="1:26" ht="14.25" customHeight="1" x14ac:dyDescent="0.25">
      <c r="A24" s="91"/>
      <c r="B24" s="270"/>
      <c r="C24" s="238"/>
      <c r="D24" s="238"/>
      <c r="E24" s="238"/>
      <c r="F24" s="248"/>
      <c r="G24" s="484"/>
      <c r="H24" s="91"/>
      <c r="I24" s="270" t="s">
        <v>358</v>
      </c>
      <c r="J24" s="92" t="str">
        <f>IF((COUNTIF(Application!K12:K25,"Hospital Discounted Care")+COUNTIF(Application!K12:K25,"Hosp Disc Care/Charity Care"))=14,Application!B25,IF((COUNTIF(Application!K12:K26,"Hospital Discounted Care")+COUNTIF(Application!K12:K26,"Hosp Disc Care/Charity Care"))=14,Application!B26,""))</f>
        <v/>
      </c>
      <c r="K24" s="92"/>
      <c r="L24" s="433"/>
      <c r="M24" s="275"/>
      <c r="N24" s="91"/>
      <c r="O24" s="270" t="s">
        <v>358</v>
      </c>
      <c r="P24" s="92" t="str">
        <f>IF((COUNTIF(Application!K12:K25,"Charity Care")+COUNTIF(Application!K12:K25,"Hosp Disc Care/Charity Care"))=14,Application!B25,IF((COUNTIF(Application!K12:K26,"Charity Care")+COUNTIF(Application!K12:K26,"Hosp Disc Care/Charity Care"))=14,Application!B26,""))</f>
        <v/>
      </c>
      <c r="Q24" s="92"/>
      <c r="R24" s="433"/>
      <c r="S24" s="275"/>
      <c r="T24" s="91"/>
      <c r="U24" s="91"/>
      <c r="V24" s="91"/>
      <c r="W24" s="91"/>
      <c r="X24" s="91"/>
      <c r="Y24" s="91"/>
      <c r="Z24" s="91"/>
    </row>
    <row r="25" spans="1:26" ht="15" customHeight="1" x14ac:dyDescent="0.25">
      <c r="A25" s="91"/>
      <c r="B25" s="270"/>
      <c r="C25" s="238"/>
      <c r="D25" s="238"/>
      <c r="E25" s="238"/>
      <c r="F25" s="248"/>
      <c r="G25" s="264"/>
      <c r="H25" s="91"/>
      <c r="I25" s="270" t="s">
        <v>358</v>
      </c>
      <c r="J25" s="92" t="str">
        <f>IF((COUNTIF(Application!K12:K26,"Hospital Discounted Care")+COUNTIF(Application!K12:K26,"Hosp Disc Care/Charity Care"))=15,Application!B26,"")</f>
        <v/>
      </c>
      <c r="K25" s="92"/>
      <c r="L25" s="433"/>
      <c r="M25" s="275"/>
      <c r="N25" s="91"/>
      <c r="O25" s="270" t="s">
        <v>358</v>
      </c>
      <c r="P25" s="92" t="str">
        <f>IF((COUNTIF(Application!K12:K26,"Charity Care")+COUNTIF(Application!K12:K26,"Hosp Disc Care/Charity Care"))=15,Application!B26,"")</f>
        <v/>
      </c>
      <c r="Q25" s="92"/>
      <c r="R25" s="433"/>
      <c r="S25" s="275"/>
      <c r="T25" s="91"/>
      <c r="U25" s="91"/>
      <c r="V25" s="91"/>
      <c r="W25" s="91"/>
      <c r="X25" s="91"/>
      <c r="Y25" s="91"/>
      <c r="Z25" s="91"/>
    </row>
    <row r="26" spans="1:26" ht="14.25" customHeight="1" x14ac:dyDescent="0.25">
      <c r="A26" s="91"/>
      <c r="B26" s="270"/>
      <c r="C26" s="238"/>
      <c r="D26" s="238"/>
      <c r="E26" s="238"/>
      <c r="F26" s="248"/>
      <c r="G26" s="264"/>
      <c r="H26" s="91"/>
      <c r="I26" s="270"/>
      <c r="J26" s="237"/>
      <c r="K26" s="353"/>
      <c r="L26" s="256"/>
      <c r="M26" s="369"/>
      <c r="N26" s="91"/>
      <c r="O26" s="270"/>
      <c r="P26" s="237"/>
      <c r="Q26" s="353"/>
      <c r="R26" s="256"/>
      <c r="S26" s="369"/>
      <c r="T26" s="91"/>
      <c r="U26" s="91"/>
      <c r="V26" s="91"/>
      <c r="W26" s="91"/>
      <c r="X26" s="91"/>
      <c r="Y26" s="91"/>
      <c r="Z26" s="91"/>
    </row>
    <row r="27" spans="1:26" ht="14.25" customHeight="1" x14ac:dyDescent="0.25">
      <c r="A27" s="91"/>
      <c r="B27" s="270"/>
      <c r="C27" s="238"/>
      <c r="D27" s="238"/>
      <c r="E27" s="238"/>
      <c r="F27" s="248"/>
      <c r="G27" s="264"/>
      <c r="H27" s="91"/>
      <c r="I27" s="333"/>
      <c r="J27" s="353"/>
      <c r="K27" s="353"/>
      <c r="L27" s="256"/>
      <c r="M27" s="370"/>
      <c r="N27" s="91"/>
      <c r="O27" s="333"/>
      <c r="P27" s="353"/>
      <c r="Q27" s="353"/>
      <c r="R27" s="256"/>
      <c r="S27" s="370"/>
      <c r="T27" s="91"/>
      <c r="U27" s="91"/>
      <c r="V27" s="91"/>
      <c r="W27" s="91"/>
      <c r="X27" s="91"/>
      <c r="Y27" s="91"/>
      <c r="Z27" s="91"/>
    </row>
    <row r="28" spans="1:26" ht="7.5" customHeight="1" thickBot="1" x14ac:dyDescent="0.3">
      <c r="A28" s="91"/>
      <c r="B28" s="427"/>
      <c r="C28" s="428"/>
      <c r="D28" s="428"/>
      <c r="E28" s="428"/>
      <c r="F28" s="428"/>
      <c r="G28" s="429"/>
      <c r="H28" s="91"/>
      <c r="I28" s="334"/>
      <c r="J28" s="335"/>
      <c r="K28" s="335"/>
      <c r="L28" s="335"/>
      <c r="M28" s="336"/>
      <c r="N28" s="91"/>
      <c r="O28" s="334"/>
      <c r="P28" s="335"/>
      <c r="Q28" s="335"/>
      <c r="R28" s="335"/>
      <c r="S28" s="336"/>
      <c r="T28" s="91"/>
      <c r="U28" s="91"/>
      <c r="V28" s="91"/>
      <c r="W28" s="91"/>
      <c r="X28" s="91"/>
      <c r="Y28" s="91"/>
      <c r="Z28" s="91"/>
    </row>
    <row r="29" spans="1:26" ht="14.25" customHeight="1" x14ac:dyDescent="0.25">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1:26" ht="14.25" customHeight="1" x14ac:dyDescent="0.25">
      <c r="A30" s="91"/>
      <c r="B30" s="91" t="s">
        <v>365</v>
      </c>
      <c r="C30" s="91"/>
      <c r="D30" s="91"/>
      <c r="E30" s="91"/>
      <c r="F30" s="91"/>
      <c r="G30" s="91"/>
      <c r="H30" s="91"/>
      <c r="I30" s="91"/>
      <c r="J30" s="91"/>
      <c r="K30" s="91"/>
      <c r="L30" s="91"/>
      <c r="M30" s="91"/>
      <c r="N30" s="91"/>
      <c r="O30" s="91"/>
      <c r="P30" s="91"/>
      <c r="Q30" s="91"/>
      <c r="R30" s="91"/>
      <c r="S30" s="91"/>
      <c r="T30" s="91"/>
      <c r="U30" s="91"/>
      <c r="V30" s="91"/>
      <c r="W30" s="91"/>
      <c r="X30" s="91"/>
      <c r="Y30" s="91"/>
      <c r="Z30" s="91"/>
    </row>
    <row r="31" spans="1:26" ht="14.25" customHeight="1" x14ac:dyDescent="0.25">
      <c r="A31" s="91"/>
      <c r="C31" s="91"/>
      <c r="D31" s="91"/>
      <c r="E31" s="91"/>
      <c r="F31" s="91"/>
      <c r="G31" s="91"/>
      <c r="H31" s="91"/>
      <c r="I31" s="91"/>
      <c r="J31" s="91"/>
      <c r="K31" s="91"/>
      <c r="L31" s="91"/>
      <c r="M31" s="91"/>
      <c r="N31" s="91"/>
      <c r="O31" s="91"/>
      <c r="P31" s="91"/>
      <c r="Q31" s="91"/>
      <c r="R31" s="91"/>
      <c r="S31" s="91"/>
      <c r="T31" s="91"/>
      <c r="U31" s="91"/>
      <c r="V31" s="91"/>
      <c r="W31" s="91"/>
      <c r="X31" s="91"/>
      <c r="Y31" s="91"/>
      <c r="Z31" s="91"/>
    </row>
    <row r="32" spans="1:26" ht="14.25" customHeight="1" x14ac:dyDescent="0.25">
      <c r="A32" s="91"/>
      <c r="C32" s="91"/>
      <c r="D32" s="91"/>
      <c r="E32" s="91"/>
      <c r="F32" s="91"/>
      <c r="G32" s="91"/>
      <c r="H32" s="91"/>
      <c r="I32" s="91"/>
      <c r="J32" s="91"/>
      <c r="K32" s="91"/>
      <c r="L32" s="91"/>
      <c r="M32" s="91"/>
      <c r="N32" s="91"/>
      <c r="O32" s="91"/>
      <c r="P32" s="91"/>
      <c r="Q32" s="91"/>
      <c r="R32" s="91"/>
      <c r="S32" s="91"/>
      <c r="T32" s="91"/>
      <c r="U32" s="91"/>
      <c r="V32" s="91"/>
      <c r="W32" s="91"/>
      <c r="X32" s="91"/>
      <c r="Y32" s="91"/>
      <c r="Z32" s="91"/>
    </row>
    <row r="36" spans="3:3" ht="15" customHeight="1" x14ac:dyDescent="0.25">
      <c r="C36" s="485"/>
    </row>
    <row r="37" spans="3:3" ht="15" customHeight="1" x14ac:dyDescent="0.25">
      <c r="C37" s="485"/>
    </row>
    <row r="38" spans="3:3" ht="15" customHeight="1" x14ac:dyDescent="0.25">
      <c r="C38" s="485"/>
    </row>
  </sheetData>
  <sheetProtection algorithmName="SHA-512" hashValue="4VFRTiYW+BBXFN8lNqPNF1BouhaUhFR2AUqvn1N7SrTV/MYkyklRsM/bI8P6sFv9O4IiHn76WzAnIQh3y/bxvQ==" saltValue="PCWd9+1fo4+H/udHHTT9Vg==" spinCount="100000" sheet="1" selectLockedCells="1"/>
  <mergeCells count="2">
    <mergeCell ref="D12:E12"/>
    <mergeCell ref="F14:G14"/>
  </mergeCells>
  <pageMargins left="0.7" right="0.7" top="0.75" bottom="0.75" header="0" footer="0"/>
  <pageSetup scale="9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zoomScaleNormal="100" workbookViewId="0">
      <selection activeCell="F47" sqref="F47"/>
    </sheetView>
  </sheetViews>
  <sheetFormatPr defaultColWidth="12.59765625" defaultRowHeight="15" customHeight="1" x14ac:dyDescent="0.25"/>
  <cols>
    <col min="1" max="1" width="14" customWidth="1"/>
    <col min="2" max="2" width="5" customWidth="1"/>
    <col min="3" max="4" width="7.69921875" customWidth="1"/>
    <col min="5" max="5" width="14.59765625" customWidth="1"/>
    <col min="6" max="6" width="23.19921875" customWidth="1"/>
    <col min="7" max="7" width="7.8984375" customWidth="1"/>
    <col min="8" max="8" width="8.19921875" customWidth="1"/>
    <col min="9" max="9" width="7.69921875" customWidth="1"/>
    <col min="10" max="10" width="9.09765625" customWidth="1"/>
    <col min="11" max="26" width="7.69921875" customWidth="1"/>
  </cols>
  <sheetData>
    <row r="1" spans="1:10" ht="14.4" x14ac:dyDescent="0.3">
      <c r="A1" s="94" t="s">
        <v>366</v>
      </c>
      <c r="B1" s="95">
        <v>3</v>
      </c>
    </row>
    <row r="2" spans="1:10" ht="14.4" x14ac:dyDescent="0.3">
      <c r="B2" s="175"/>
    </row>
    <row r="3" spans="1:10" ht="15.6" x14ac:dyDescent="0.3">
      <c r="A3" s="96" t="s">
        <v>300</v>
      </c>
      <c r="B3" s="96" t="s">
        <v>367</v>
      </c>
      <c r="E3" s="97" t="s">
        <v>368</v>
      </c>
      <c r="F3" s="97"/>
      <c r="G3" s="97"/>
      <c r="H3" s="97"/>
      <c r="J3" s="96" t="s">
        <v>369</v>
      </c>
    </row>
    <row r="4" spans="1:10" ht="15.6" x14ac:dyDescent="0.3">
      <c r="A4" s="96" t="s">
        <v>370</v>
      </c>
      <c r="B4" s="176" t="s">
        <v>371</v>
      </c>
      <c r="E4" s="98" t="s">
        <v>372</v>
      </c>
      <c r="F4" s="98"/>
      <c r="G4" s="98"/>
      <c r="H4" s="177"/>
      <c r="J4" s="178">
        <v>0.1</v>
      </c>
    </row>
    <row r="5" spans="1:10" ht="14.4" x14ac:dyDescent="0.3">
      <c r="A5" s="96" t="s">
        <v>373</v>
      </c>
      <c r="B5" s="176" t="s">
        <v>374</v>
      </c>
      <c r="J5" s="178">
        <v>0.09</v>
      </c>
    </row>
    <row r="6" spans="1:10" ht="14.4" x14ac:dyDescent="0.3">
      <c r="A6" s="96" t="s">
        <v>375</v>
      </c>
      <c r="B6" s="176" t="s">
        <v>376</v>
      </c>
      <c r="E6" s="96" t="s">
        <v>377</v>
      </c>
      <c r="F6" s="179" t="s">
        <v>378</v>
      </c>
      <c r="G6" s="180" t="s">
        <v>379</v>
      </c>
      <c r="H6" s="180">
        <v>2.5</v>
      </c>
      <c r="J6" s="178">
        <v>0.08</v>
      </c>
    </row>
    <row r="7" spans="1:10" ht="14.4" x14ac:dyDescent="0.3">
      <c r="A7" s="96" t="s">
        <v>380</v>
      </c>
      <c r="B7" s="176" t="s">
        <v>381</v>
      </c>
      <c r="E7" s="96" t="s">
        <v>132</v>
      </c>
      <c r="F7" s="179">
        <v>1</v>
      </c>
      <c r="G7" s="340">
        <v>15650</v>
      </c>
      <c r="H7" s="181">
        <f>G7*2.5</f>
        <v>39125</v>
      </c>
      <c r="J7" s="178">
        <v>7.0000000000000007E-2</v>
      </c>
    </row>
    <row r="8" spans="1:10" ht="14.4" x14ac:dyDescent="0.3">
      <c r="A8" s="96" t="s">
        <v>382</v>
      </c>
      <c r="B8" s="176" t="s">
        <v>383</v>
      </c>
      <c r="E8" s="96" t="s">
        <v>384</v>
      </c>
      <c r="F8" s="179">
        <v>2</v>
      </c>
      <c r="G8" s="340">
        <v>21150</v>
      </c>
      <c r="H8" s="181">
        <f t="shared" ref="H8:H21" si="0">G8*2.5</f>
        <v>52875</v>
      </c>
      <c r="J8" s="178">
        <v>0.06</v>
      </c>
    </row>
    <row r="9" spans="1:10" ht="14.4" x14ac:dyDescent="0.3">
      <c r="A9" s="96" t="s">
        <v>385</v>
      </c>
      <c r="B9" s="176" t="s">
        <v>386</v>
      </c>
      <c r="F9" s="179">
        <v>3</v>
      </c>
      <c r="G9" s="340">
        <v>26650</v>
      </c>
      <c r="H9" s="181">
        <f t="shared" si="0"/>
        <v>66625</v>
      </c>
      <c r="J9" s="178">
        <v>0.05</v>
      </c>
    </row>
    <row r="10" spans="1:10" ht="14.4" x14ac:dyDescent="0.3">
      <c r="A10" s="96" t="s">
        <v>387</v>
      </c>
      <c r="B10" s="176" t="s">
        <v>388</v>
      </c>
      <c r="F10" s="179">
        <v>4</v>
      </c>
      <c r="G10" s="340">
        <v>32150</v>
      </c>
      <c r="H10" s="181">
        <f t="shared" si="0"/>
        <v>80375</v>
      </c>
      <c r="J10" s="178">
        <v>0.04</v>
      </c>
    </row>
    <row r="11" spans="1:10" ht="14.4" x14ac:dyDescent="0.3">
      <c r="A11" s="96" t="s">
        <v>389</v>
      </c>
      <c r="B11" s="176" t="s">
        <v>390</v>
      </c>
      <c r="F11" s="179">
        <v>5</v>
      </c>
      <c r="G11" s="340">
        <v>37650</v>
      </c>
      <c r="H11" s="181">
        <f t="shared" si="0"/>
        <v>94125</v>
      </c>
      <c r="J11" s="178">
        <v>0.03</v>
      </c>
    </row>
    <row r="12" spans="1:10" ht="14.4" x14ac:dyDescent="0.3">
      <c r="A12" s="96" t="s">
        <v>391</v>
      </c>
      <c r="B12" s="176" t="s">
        <v>392</v>
      </c>
      <c r="F12" s="179">
        <v>6</v>
      </c>
      <c r="G12" s="340">
        <v>43150</v>
      </c>
      <c r="H12" s="181">
        <f t="shared" si="0"/>
        <v>107875</v>
      </c>
      <c r="J12" s="178">
        <v>0.02</v>
      </c>
    </row>
    <row r="13" spans="1:10" ht="14.4" x14ac:dyDescent="0.3">
      <c r="A13" s="96" t="s">
        <v>393</v>
      </c>
      <c r="B13" s="176" t="s">
        <v>394</v>
      </c>
      <c r="F13" s="179">
        <v>7</v>
      </c>
      <c r="G13" s="340">
        <v>48650</v>
      </c>
      <c r="H13" s="181">
        <f t="shared" si="0"/>
        <v>121625</v>
      </c>
      <c r="J13" s="178">
        <v>0.01</v>
      </c>
    </row>
    <row r="14" spans="1:10" ht="14.4" x14ac:dyDescent="0.3">
      <c r="A14" s="96" t="s">
        <v>395</v>
      </c>
      <c r="B14" s="176" t="s">
        <v>396</v>
      </c>
      <c r="F14" s="179">
        <v>8</v>
      </c>
      <c r="G14" s="340">
        <v>54150</v>
      </c>
      <c r="H14" s="181">
        <f t="shared" si="0"/>
        <v>135375</v>
      </c>
    </row>
    <row r="15" spans="1:10" ht="14.4" x14ac:dyDescent="0.3">
      <c r="A15" s="96" t="s">
        <v>397</v>
      </c>
      <c r="B15" s="176" t="s">
        <v>398</v>
      </c>
      <c r="F15" s="179">
        <v>9</v>
      </c>
      <c r="G15" s="340">
        <f>G14+5500</f>
        <v>59650</v>
      </c>
      <c r="H15" s="181">
        <f t="shared" si="0"/>
        <v>149125</v>
      </c>
    </row>
    <row r="16" spans="1:10" ht="14.4" x14ac:dyDescent="0.3">
      <c r="A16" s="96" t="s">
        <v>399</v>
      </c>
      <c r="B16" s="176" t="s">
        <v>400</v>
      </c>
      <c r="F16" s="179">
        <v>10</v>
      </c>
      <c r="G16" s="340">
        <f t="shared" ref="G16:G20" si="1">G15+5500</f>
        <v>65150</v>
      </c>
      <c r="H16" s="181">
        <f t="shared" si="0"/>
        <v>162875</v>
      </c>
      <c r="J16" s="99"/>
    </row>
    <row r="17" spans="1:10" ht="14.4" x14ac:dyDescent="0.3">
      <c r="A17" s="96" t="s">
        <v>401</v>
      </c>
      <c r="B17" s="176" t="s">
        <v>402</v>
      </c>
      <c r="F17" s="179">
        <v>11</v>
      </c>
      <c r="G17" s="340">
        <f t="shared" si="1"/>
        <v>70650</v>
      </c>
      <c r="H17" s="181">
        <f t="shared" si="0"/>
        <v>176625</v>
      </c>
      <c r="J17" s="99"/>
    </row>
    <row r="18" spans="1:10" ht="14.4" x14ac:dyDescent="0.3">
      <c r="A18" s="96" t="s">
        <v>403</v>
      </c>
      <c r="B18" s="176" t="s">
        <v>404</v>
      </c>
      <c r="F18" s="179">
        <v>12</v>
      </c>
      <c r="G18" s="340">
        <f t="shared" si="1"/>
        <v>76150</v>
      </c>
      <c r="H18" s="181">
        <f t="shared" si="0"/>
        <v>190375</v>
      </c>
      <c r="I18" s="100"/>
      <c r="J18" s="99"/>
    </row>
    <row r="19" spans="1:10" ht="14.4" x14ac:dyDescent="0.3">
      <c r="A19" s="96" t="s">
        <v>405</v>
      </c>
      <c r="B19" s="176" t="s">
        <v>406</v>
      </c>
      <c r="F19" s="179">
        <v>13</v>
      </c>
      <c r="G19" s="340">
        <f t="shared" si="1"/>
        <v>81650</v>
      </c>
      <c r="H19" s="181">
        <f t="shared" si="0"/>
        <v>204125</v>
      </c>
      <c r="I19" s="100"/>
      <c r="J19" s="99"/>
    </row>
    <row r="20" spans="1:10" ht="14.4" x14ac:dyDescent="0.3">
      <c r="A20" s="96" t="s">
        <v>407</v>
      </c>
      <c r="B20" s="176" t="s">
        <v>408</v>
      </c>
      <c r="F20" s="179">
        <v>14</v>
      </c>
      <c r="G20" s="340">
        <f t="shared" si="1"/>
        <v>87150</v>
      </c>
      <c r="H20" s="181">
        <f t="shared" si="0"/>
        <v>217875</v>
      </c>
      <c r="I20" s="100"/>
      <c r="J20" s="99"/>
    </row>
    <row r="21" spans="1:10" ht="15.75" customHeight="1" x14ac:dyDescent="0.3">
      <c r="A21" s="96" t="s">
        <v>409</v>
      </c>
      <c r="B21" s="176" t="s">
        <v>410</v>
      </c>
      <c r="F21" s="179">
        <v>15</v>
      </c>
      <c r="G21" s="340">
        <f>G20+5500</f>
        <v>92650</v>
      </c>
      <c r="H21" s="181">
        <f t="shared" si="0"/>
        <v>231625</v>
      </c>
      <c r="I21" s="100"/>
      <c r="J21" s="396"/>
    </row>
    <row r="22" spans="1:10" ht="15.75" customHeight="1" x14ac:dyDescent="0.3">
      <c r="A22" s="96" t="s">
        <v>411</v>
      </c>
      <c r="B22" s="176" t="s">
        <v>412</v>
      </c>
      <c r="F22" s="182"/>
      <c r="G22" s="183"/>
      <c r="I22" s="100"/>
      <c r="J22" s="99"/>
    </row>
    <row r="23" spans="1:10" ht="15.75" customHeight="1" x14ac:dyDescent="0.3">
      <c r="A23" s="96" t="s">
        <v>413</v>
      </c>
      <c r="B23" s="176" t="s">
        <v>414</v>
      </c>
      <c r="E23" s="96" t="s">
        <v>415</v>
      </c>
      <c r="F23" s="182"/>
      <c r="G23" s="184"/>
      <c r="I23" s="100"/>
      <c r="J23" s="99"/>
    </row>
    <row r="24" spans="1:10" ht="15.75" customHeight="1" x14ac:dyDescent="0.3">
      <c r="A24" s="96" t="s">
        <v>416</v>
      </c>
      <c r="B24" s="176" t="s">
        <v>417</v>
      </c>
      <c r="F24" s="9" t="s">
        <v>418</v>
      </c>
      <c r="G24" s="185"/>
      <c r="I24" s="100"/>
    </row>
    <row r="25" spans="1:10" ht="15.75" customHeight="1" x14ac:dyDescent="0.3">
      <c r="A25" s="96" t="s">
        <v>419</v>
      </c>
      <c r="B25" s="176" t="s">
        <v>420</v>
      </c>
      <c r="F25" s="9" t="s">
        <v>191</v>
      </c>
      <c r="G25" s="185"/>
      <c r="I25" s="100"/>
    </row>
    <row r="26" spans="1:10" ht="15.75" customHeight="1" x14ac:dyDescent="0.3">
      <c r="A26" s="96" t="s">
        <v>421</v>
      </c>
      <c r="B26" s="176" t="s">
        <v>422</v>
      </c>
      <c r="F26" s="9" t="s">
        <v>423</v>
      </c>
      <c r="I26" s="100"/>
    </row>
    <row r="27" spans="1:10" ht="15.75" customHeight="1" x14ac:dyDescent="0.3">
      <c r="A27" s="96" t="s">
        <v>424</v>
      </c>
      <c r="B27" s="176" t="s">
        <v>425</v>
      </c>
      <c r="F27" s="9" t="s">
        <v>426</v>
      </c>
      <c r="G27" s="178"/>
    </row>
    <row r="28" spans="1:10" ht="15.75" customHeight="1" x14ac:dyDescent="0.3">
      <c r="A28" s="96" t="s">
        <v>427</v>
      </c>
      <c r="B28" s="176" t="s">
        <v>428</v>
      </c>
    </row>
    <row r="29" spans="1:10" ht="15.75" customHeight="1" x14ac:dyDescent="0.3">
      <c r="A29" s="96" t="s">
        <v>429</v>
      </c>
      <c r="B29" s="176" t="s">
        <v>430</v>
      </c>
      <c r="E29" s="96" t="s">
        <v>431</v>
      </c>
    </row>
    <row r="30" spans="1:10" ht="15.75" customHeight="1" x14ac:dyDescent="0.3">
      <c r="A30" s="96" t="s">
        <v>432</v>
      </c>
      <c r="B30" s="176" t="s">
        <v>433</v>
      </c>
      <c r="F30" s="1" t="s">
        <v>132</v>
      </c>
    </row>
    <row r="31" spans="1:10" ht="15.75" customHeight="1" x14ac:dyDescent="0.3">
      <c r="A31" s="96" t="s">
        <v>434</v>
      </c>
      <c r="B31" s="176" t="s">
        <v>435</v>
      </c>
      <c r="F31" s="1" t="s">
        <v>384</v>
      </c>
    </row>
    <row r="32" spans="1:10" ht="15.75" customHeight="1" x14ac:dyDescent="0.3">
      <c r="A32" s="96" t="s">
        <v>436</v>
      </c>
      <c r="B32" s="176" t="s">
        <v>437</v>
      </c>
      <c r="F32" s="1" t="s">
        <v>438</v>
      </c>
      <c r="J32" s="99"/>
    </row>
    <row r="33" spans="1:10" ht="15.75" customHeight="1" x14ac:dyDescent="0.3">
      <c r="A33" s="96" t="s">
        <v>439</v>
      </c>
      <c r="B33" s="176" t="s">
        <v>440</v>
      </c>
      <c r="J33" s="99"/>
    </row>
    <row r="34" spans="1:10" ht="15.75" customHeight="1" x14ac:dyDescent="0.3">
      <c r="A34" s="96" t="s">
        <v>441</v>
      </c>
      <c r="B34" s="176" t="s">
        <v>442</v>
      </c>
      <c r="F34" s="1" t="s">
        <v>132</v>
      </c>
      <c r="J34" s="99"/>
    </row>
    <row r="35" spans="1:10" ht="15.75" customHeight="1" x14ac:dyDescent="0.3">
      <c r="A35" s="96" t="s">
        <v>443</v>
      </c>
      <c r="B35" s="176" t="s">
        <v>444</v>
      </c>
      <c r="F35" s="1" t="s">
        <v>384</v>
      </c>
      <c r="J35" s="99"/>
    </row>
    <row r="36" spans="1:10" ht="15.75" customHeight="1" x14ac:dyDescent="0.3">
      <c r="A36" s="96" t="s">
        <v>445</v>
      </c>
      <c r="B36" s="176" t="s">
        <v>446</v>
      </c>
      <c r="F36" s="1" t="s">
        <v>447</v>
      </c>
      <c r="J36" s="99"/>
    </row>
    <row r="37" spans="1:10" ht="15.75" customHeight="1" x14ac:dyDescent="0.3">
      <c r="A37" s="96" t="s">
        <v>448</v>
      </c>
      <c r="B37" s="176" t="s">
        <v>449</v>
      </c>
      <c r="F37" s="1"/>
      <c r="J37" s="99"/>
    </row>
    <row r="38" spans="1:10" ht="15.75" customHeight="1" x14ac:dyDescent="0.3">
      <c r="A38" s="96" t="s">
        <v>450</v>
      </c>
      <c r="B38" s="176" t="s">
        <v>451</v>
      </c>
      <c r="F38" s="1" t="s">
        <v>452</v>
      </c>
      <c r="J38" s="99"/>
    </row>
    <row r="39" spans="1:10" ht="15.75" customHeight="1" x14ac:dyDescent="0.3">
      <c r="A39" s="96" t="s">
        <v>453</v>
      </c>
      <c r="B39" s="176" t="s">
        <v>454</v>
      </c>
      <c r="F39" s="1" t="s">
        <v>455</v>
      </c>
      <c r="J39" s="101"/>
    </row>
    <row r="40" spans="1:10" ht="15.75" customHeight="1" x14ac:dyDescent="0.3">
      <c r="A40" s="96" t="s">
        <v>456</v>
      </c>
      <c r="B40" s="176" t="s">
        <v>457</v>
      </c>
      <c r="F40" s="1" t="s">
        <v>458</v>
      </c>
      <c r="J40" s="101"/>
    </row>
    <row r="41" spans="1:10" ht="15.75" customHeight="1" x14ac:dyDescent="0.3">
      <c r="A41" s="96" t="s">
        <v>459</v>
      </c>
      <c r="B41" s="176" t="s">
        <v>460</v>
      </c>
      <c r="F41" s="1" t="s">
        <v>461</v>
      </c>
    </row>
    <row r="42" spans="1:10" ht="15.75" customHeight="1" x14ac:dyDescent="0.3">
      <c r="A42" s="96" t="s">
        <v>462</v>
      </c>
      <c r="B42" s="176" t="s">
        <v>463</v>
      </c>
      <c r="F42" s="1" t="s">
        <v>464</v>
      </c>
    </row>
    <row r="43" spans="1:10" ht="15.75" customHeight="1" x14ac:dyDescent="0.3">
      <c r="A43" s="96" t="s">
        <v>465</v>
      </c>
      <c r="B43" s="176" t="s">
        <v>466</v>
      </c>
      <c r="F43" s="1" t="s">
        <v>467</v>
      </c>
    </row>
    <row r="44" spans="1:10" ht="15.75" customHeight="1" x14ac:dyDescent="0.3">
      <c r="A44" s="96" t="s">
        <v>468</v>
      </c>
      <c r="B44" s="176" t="s">
        <v>469</v>
      </c>
      <c r="F44" s="1" t="s">
        <v>470</v>
      </c>
    </row>
    <row r="45" spans="1:10" ht="15.75" customHeight="1" x14ac:dyDescent="0.3">
      <c r="A45" s="96" t="s">
        <v>471</v>
      </c>
      <c r="B45" s="176" t="s">
        <v>472</v>
      </c>
    </row>
    <row r="46" spans="1:10" ht="15.75" customHeight="1" x14ac:dyDescent="0.3">
      <c r="A46" s="96" t="s">
        <v>473</v>
      </c>
      <c r="B46" s="176" t="s">
        <v>474</v>
      </c>
      <c r="F46" s="1" t="s">
        <v>116</v>
      </c>
    </row>
    <row r="47" spans="1:10" ht="15.75" customHeight="1" x14ac:dyDescent="0.3">
      <c r="A47" s="96" t="s">
        <v>475</v>
      </c>
      <c r="B47" s="176" t="s">
        <v>476</v>
      </c>
      <c r="F47" s="1" t="s">
        <v>477</v>
      </c>
    </row>
    <row r="48" spans="1:10" ht="15.75" customHeight="1" x14ac:dyDescent="0.3">
      <c r="A48" s="96" t="s">
        <v>478</v>
      </c>
      <c r="B48" s="176" t="s">
        <v>479</v>
      </c>
      <c r="F48" s="1" t="s">
        <v>480</v>
      </c>
    </row>
    <row r="49" spans="1:6" ht="15.75" customHeight="1" x14ac:dyDescent="0.3">
      <c r="A49" s="96" t="s">
        <v>481</v>
      </c>
      <c r="B49" s="176" t="s">
        <v>482</v>
      </c>
      <c r="F49" s="1" t="s">
        <v>483</v>
      </c>
    </row>
    <row r="50" spans="1:6" ht="15.75" customHeight="1" x14ac:dyDescent="0.3">
      <c r="A50" s="96" t="s">
        <v>484</v>
      </c>
      <c r="B50" s="176" t="s">
        <v>485</v>
      </c>
    </row>
    <row r="51" spans="1:6" ht="15.75" customHeight="1" x14ac:dyDescent="0.3">
      <c r="A51" s="96" t="s">
        <v>486</v>
      </c>
      <c r="B51" s="176" t="s">
        <v>487</v>
      </c>
      <c r="F51" s="1" t="s">
        <v>132</v>
      </c>
    </row>
    <row r="52" spans="1:6" ht="15.75" customHeight="1" x14ac:dyDescent="0.3">
      <c r="A52" s="96" t="s">
        <v>488</v>
      </c>
      <c r="B52" s="176" t="s">
        <v>489</v>
      </c>
      <c r="F52" s="1" t="s">
        <v>384</v>
      </c>
    </row>
    <row r="53" spans="1:6" ht="15.75" customHeight="1" x14ac:dyDescent="0.3">
      <c r="A53" s="96" t="s">
        <v>490</v>
      </c>
      <c r="B53" s="176" t="s">
        <v>491</v>
      </c>
      <c r="F53" s="1" t="s">
        <v>492</v>
      </c>
    </row>
    <row r="54" spans="1:6" ht="15.75" customHeight="1" x14ac:dyDescent="0.3">
      <c r="A54" s="96" t="s">
        <v>493</v>
      </c>
      <c r="B54" s="176" t="s">
        <v>494</v>
      </c>
    </row>
    <row r="55" spans="1:6" ht="15.75" customHeight="1" x14ac:dyDescent="0.3">
      <c r="A55" s="96" t="s">
        <v>495</v>
      </c>
      <c r="B55" s="176" t="s">
        <v>496</v>
      </c>
    </row>
    <row r="56" spans="1:6" ht="15.75" customHeight="1" x14ac:dyDescent="0.3">
      <c r="A56" s="96" t="s">
        <v>497</v>
      </c>
      <c r="B56" s="176" t="s">
        <v>498</v>
      </c>
    </row>
    <row r="57" spans="1:6" ht="15.75" customHeight="1" x14ac:dyDescent="0.3">
      <c r="A57" s="96" t="s">
        <v>499</v>
      </c>
      <c r="B57" s="176" t="s">
        <v>500</v>
      </c>
    </row>
    <row r="58" spans="1:6" ht="15.75" customHeight="1" x14ac:dyDescent="0.3">
      <c r="A58" s="96" t="s">
        <v>501</v>
      </c>
      <c r="B58" s="176" t="s">
        <v>502</v>
      </c>
    </row>
    <row r="59" spans="1:6" ht="15.75" customHeight="1" x14ac:dyDescent="0.3">
      <c r="A59" s="96" t="s">
        <v>503</v>
      </c>
      <c r="B59" s="176" t="s">
        <v>504</v>
      </c>
    </row>
    <row r="60" spans="1:6" ht="15.75" customHeight="1" x14ac:dyDescent="0.3">
      <c r="A60" s="96" t="s">
        <v>505</v>
      </c>
      <c r="B60" s="176" t="s">
        <v>506</v>
      </c>
    </row>
    <row r="61" spans="1:6" ht="15.75" customHeight="1" x14ac:dyDescent="0.3">
      <c r="A61" s="96" t="s">
        <v>507</v>
      </c>
      <c r="B61" s="176" t="s">
        <v>508</v>
      </c>
    </row>
    <row r="62" spans="1:6" ht="15.75" customHeight="1" x14ac:dyDescent="0.3">
      <c r="A62" s="96" t="s">
        <v>509</v>
      </c>
      <c r="B62" s="176" t="s">
        <v>510</v>
      </c>
    </row>
    <row r="63" spans="1:6" ht="15.75" customHeight="1" x14ac:dyDescent="0.3">
      <c r="A63" s="96" t="s">
        <v>511</v>
      </c>
      <c r="B63" s="176" t="s">
        <v>512</v>
      </c>
    </row>
    <row r="64" spans="1:6" ht="15.75" customHeight="1" x14ac:dyDescent="0.3">
      <c r="A64" s="96" t="s">
        <v>513</v>
      </c>
      <c r="B64" s="176" t="s">
        <v>514</v>
      </c>
    </row>
    <row r="65" spans="1:2" ht="15.75" customHeight="1" x14ac:dyDescent="0.3">
      <c r="A65" s="96" t="s">
        <v>515</v>
      </c>
      <c r="B65" s="176" t="s">
        <v>516</v>
      </c>
    </row>
    <row r="66" spans="1:2" ht="15.75" customHeight="1" x14ac:dyDescent="0.3">
      <c r="A66" s="96" t="s">
        <v>517</v>
      </c>
      <c r="B66" s="176" t="s">
        <v>518</v>
      </c>
    </row>
    <row r="67" spans="1:2" ht="15.75" customHeight="1" x14ac:dyDescent="0.3">
      <c r="A67" s="96" t="s">
        <v>519</v>
      </c>
      <c r="B67" s="176" t="s">
        <v>520</v>
      </c>
    </row>
    <row r="68" spans="1:2" ht="15.75" customHeight="1" x14ac:dyDescent="0.3">
      <c r="A68" s="96" t="s">
        <v>521</v>
      </c>
      <c r="B68" s="306" t="s">
        <v>522</v>
      </c>
    </row>
  </sheetData>
  <sheetProtection algorithmName="SHA-512" hashValue="tLfeDC4MubY2giMndtYXjJSOkrcMPQsCz318bsyyYcTMJ1KORESlZC+XMErdZnr4lPU6jLH5I5+fjslX9ZlYOw==" saltValue="C+b60xQLzMK0V6djOvwR/Q==" spinCount="100000" sheet="1" selectLockedCells="1" selectUnlockedCells="1"/>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older xmlns="51619941-671d-4b32-b38e-cfc0cd88bd00">Draft</Folder>
    <FiscalYear xmlns="51619941-671d-4b32-b38e-cfc0cd88bd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369A57791735438F866DAB8F324691" ma:contentTypeVersion="6" ma:contentTypeDescription="Create a new document." ma:contentTypeScope="" ma:versionID="d776731a8895f631f2e175ee55fd91e8">
  <xsd:schema xmlns:xsd="http://www.w3.org/2001/XMLSchema" xmlns:xs="http://www.w3.org/2001/XMLSchema" xmlns:p="http://schemas.microsoft.com/office/2006/metadata/properties" xmlns:ns2="51619941-671d-4b32-b38e-cfc0cd88bd00" targetNamespace="http://schemas.microsoft.com/office/2006/metadata/properties" ma:root="true" ma:fieldsID="4d6edd983c6fe2829acf5f9474ae894f" ns2:_="">
    <xsd:import namespace="51619941-671d-4b32-b38e-cfc0cd88bd00"/>
    <xsd:element name="properties">
      <xsd:complexType>
        <xsd:sequence>
          <xsd:element name="documentManagement">
            <xsd:complexType>
              <xsd:all>
                <xsd:element ref="ns2:FiscalYear" minOccurs="0"/>
                <xsd:element ref="ns2:Folder"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619941-671d-4b32-b38e-cfc0cd88bd00" elementFormDefault="qualified">
    <xsd:import namespace="http://schemas.microsoft.com/office/2006/documentManagement/types"/>
    <xsd:import namespace="http://schemas.microsoft.com/office/infopath/2007/PartnerControls"/>
    <xsd:element name="FiscalYear" ma:index="8" nillable="true" ma:displayName="Fiscal Year" ma:format="Dropdown" ma:internalName="FiscalYear">
      <xsd:simpleType>
        <xsd:restriction base="dms:Choice">
          <xsd:enumeration value="FY24-25"/>
          <xsd:enumeration value="FY25-26"/>
        </xsd:restriction>
      </xsd:simpleType>
    </xsd:element>
    <xsd:element name="Folder" ma:index="9" nillable="true" ma:displayName="Folder" ma:format="Dropdown" ma:internalName="Folder">
      <xsd:simpleType>
        <xsd:union memberTypes="dms:Text">
          <xsd:simpleType>
            <xsd:restriction base="dms:Choice">
              <xsd:enumeration value="Hospital License"/>
              <xsd:enumeration value="Policy Development Team"/>
              <xsd:enumeration value="Public Comments"/>
              <xsd:enumeration value="Rule"/>
              <xsd:enumeration value="Training"/>
            </xsd:restriction>
          </xsd:simpleType>
        </xsd:un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2.xml><?xml version="1.0" encoding="utf-8"?>
<ds:datastoreItem xmlns:ds="http://schemas.openxmlformats.org/officeDocument/2006/customXml" ds:itemID="{A79298ED-0E36-4B87-BA24-7ACE25225AA2}">
  <ds:schemaRefs>
    <ds:schemaRef ds:uri="http://schemas.microsoft.com/office/2006/metadata/properties"/>
    <ds:schemaRef ds:uri="http://schemas.microsoft.com/office/infopath/2007/PartnerControls"/>
    <ds:schemaRef ds:uri="51619941-671d-4b32-b38e-cfc0cd88bd00"/>
  </ds:schemaRefs>
</ds:datastoreItem>
</file>

<file path=customXml/itemProps3.xml><?xml version="1.0" encoding="utf-8"?>
<ds:datastoreItem xmlns:ds="http://schemas.openxmlformats.org/officeDocument/2006/customXml" ds:itemID="{27C8E515-227F-4FC1-9E29-34DEDDBF3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619941-671d-4b32-b38e-cfc0cd88b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Screening Form</vt:lpstr>
      <vt:lpstr>Patient Information</vt:lpstr>
      <vt:lpstr>Worksheet 1</vt:lpstr>
      <vt:lpstr>Worksheet 2</vt:lpstr>
      <vt:lpstr>Worksheet 3</vt:lpstr>
      <vt:lpstr>Application</vt:lpstr>
      <vt:lpstr>Card Template</vt:lpstr>
      <vt:lpstr>Background Information</vt:lpstr>
      <vt:lpstr>Application!Print_Area</vt:lpstr>
      <vt:lpstr>'Card Template'!Print_Area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Karen Onderdonk</cp:lastModifiedBy>
  <cp:revision/>
  <dcterms:created xsi:type="dcterms:W3CDTF">2015-05-27T16:49:28Z</dcterms:created>
  <dcterms:modified xsi:type="dcterms:W3CDTF">2025-06-30T20:19:27Z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0x0101003A369A57791735438F866DAB8F324691</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